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mke Lippok\Documents\0Proefschrift schrijven\01 Latest versionsOkt2024\"/>
    </mc:Choice>
  </mc:AlternateContent>
  <xr:revisionPtr revIDLastSave="0" documentId="13_ncr:1_{6BA73CB4-68B2-46EE-89B1-7973CA1BC99C}" xr6:coauthVersionLast="47" xr6:coauthVersionMax="47" xr10:uidLastSave="{00000000-0000-0000-0000-000000000000}"/>
  <bookViews>
    <workbookView xWindow="-120" yWindow="-120" windowWidth="29040" windowHeight="15840" xr2:uid="{45C4271C-0680-45F5-9150-B17D16E5B536}"/>
  </bookViews>
  <sheets>
    <sheet name="Overview" sheetId="1" r:id="rId1"/>
    <sheet name="Arrow" sheetId="6" r:id="rId2"/>
    <sheet name="Seax" sheetId="5" r:id="rId3"/>
    <sheet name="Scabbard seax" sheetId="9" r:id="rId4"/>
    <sheet name="Sword" sheetId="4" r:id="rId5"/>
    <sheet name="Scabbard sword" sheetId="8" r:id="rId6"/>
    <sheet name="Axe" sheetId="2" r:id="rId7"/>
    <sheet name="Lance" sheetId="3" r:id="rId8"/>
    <sheet name="Shield" sheetId="7" r:id="rId9"/>
    <sheet name="Spur" sheetId="10" r:id="rId10"/>
    <sheet name="Ango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1" l="1"/>
  <c r="E30" i="11"/>
  <c r="E22" i="11"/>
  <c r="E16" i="11"/>
  <c r="Q10" i="11"/>
  <c r="K5" i="11"/>
  <c r="Q21" i="10"/>
  <c r="E33" i="10"/>
  <c r="E21" i="10"/>
  <c r="E18" i="10"/>
  <c r="Q3" i="10"/>
  <c r="Q1" i="10"/>
  <c r="E1" i="10"/>
  <c r="Q17" i="9"/>
  <c r="Q16" i="9"/>
  <c r="K27" i="9"/>
  <c r="K25" i="9"/>
  <c r="E25" i="9"/>
  <c r="E24" i="9"/>
  <c r="E21" i="9"/>
  <c r="W5" i="9"/>
  <c r="Q10" i="9"/>
  <c r="Q7" i="9"/>
  <c r="Q4" i="9"/>
  <c r="Q2" i="9"/>
  <c r="E33" i="8"/>
  <c r="Q27" i="8"/>
  <c r="K26" i="8"/>
  <c r="K24" i="8"/>
  <c r="K23" i="8"/>
  <c r="K22" i="8"/>
  <c r="K15" i="8"/>
  <c r="Q10" i="8"/>
  <c r="Q6" i="8"/>
  <c r="Q1" i="8"/>
  <c r="K1" i="8"/>
  <c r="E5" i="8"/>
  <c r="E1" i="8"/>
  <c r="Q25" i="7"/>
  <c r="Q23" i="7"/>
  <c r="Q21" i="7"/>
  <c r="Q20" i="7"/>
  <c r="Q16" i="7"/>
  <c r="K26" i="7"/>
  <c r="K22" i="7"/>
  <c r="K19" i="7"/>
  <c r="E30" i="7"/>
  <c r="E29" i="7"/>
  <c r="E25" i="7"/>
  <c r="E24" i="7"/>
  <c r="E23" i="7"/>
  <c r="E22" i="7"/>
  <c r="E21" i="7"/>
  <c r="E16" i="7"/>
  <c r="E15" i="7"/>
  <c r="W1" i="7"/>
  <c r="Q7" i="7"/>
  <c r="Q6" i="7"/>
  <c r="Q1" i="7"/>
  <c r="K5" i="7"/>
  <c r="Q25" i="6"/>
  <c r="Q24" i="6"/>
  <c r="Q23" i="6"/>
  <c r="Q21" i="6"/>
  <c r="Q20" i="6"/>
  <c r="Q19" i="6"/>
  <c r="Q18" i="6"/>
  <c r="Q17" i="6"/>
  <c r="Q16" i="6"/>
  <c r="Q15" i="6"/>
  <c r="K28" i="6"/>
  <c r="K27" i="6"/>
  <c r="K26" i="6"/>
  <c r="K23" i="6"/>
  <c r="K22" i="6"/>
  <c r="K19" i="6"/>
  <c r="E30" i="6"/>
  <c r="E29" i="6"/>
  <c r="E26" i="6"/>
  <c r="E25" i="6"/>
  <c r="E24" i="6"/>
  <c r="E23" i="6"/>
  <c r="E22" i="6"/>
  <c r="E21" i="6"/>
  <c r="E20" i="6"/>
  <c r="E19" i="6"/>
  <c r="E18" i="6"/>
  <c r="E17" i="6"/>
  <c r="E16" i="6"/>
  <c r="E15" i="6"/>
  <c r="W7" i="6"/>
  <c r="W5" i="6"/>
  <c r="W1" i="6"/>
  <c r="Q10" i="6"/>
  <c r="Q8" i="6"/>
  <c r="Q7" i="6"/>
  <c r="Q6" i="6"/>
  <c r="Q5" i="6"/>
  <c r="Q4" i="6"/>
  <c r="Q3" i="6"/>
  <c r="Q2" i="6"/>
  <c r="Q1" i="6"/>
  <c r="K1" i="6"/>
  <c r="E5" i="6"/>
  <c r="E1" i="6"/>
  <c r="Q26" i="5" l="1"/>
  <c r="Q25" i="5"/>
  <c r="Q24" i="5"/>
  <c r="Q23" i="5"/>
  <c r="Q22" i="5"/>
  <c r="Q21" i="5"/>
  <c r="Q20" i="5"/>
  <c r="Q17" i="5"/>
  <c r="Q16" i="5"/>
  <c r="K28" i="5"/>
  <c r="K27" i="5"/>
  <c r="K26" i="5"/>
  <c r="K25" i="5"/>
  <c r="K24" i="5"/>
  <c r="K22" i="5"/>
  <c r="K21" i="5"/>
  <c r="K19" i="5"/>
  <c r="E30" i="5"/>
  <c r="E26" i="5"/>
  <c r="E25" i="5"/>
  <c r="E24" i="5"/>
  <c r="E23" i="5"/>
  <c r="E22" i="5"/>
  <c r="E21" i="5"/>
  <c r="E20" i="5"/>
  <c r="E19" i="5"/>
  <c r="E16" i="5"/>
  <c r="W7" i="5"/>
  <c r="W5" i="5"/>
  <c r="W1" i="5"/>
  <c r="Q10" i="5"/>
  <c r="Q8" i="5"/>
  <c r="Q7" i="5"/>
  <c r="Q4" i="5"/>
  <c r="Q3" i="5"/>
  <c r="K5" i="5"/>
  <c r="K2" i="5"/>
  <c r="E1" i="5"/>
  <c r="Q22" i="4"/>
  <c r="Q25" i="4"/>
  <c r="Q24" i="4"/>
  <c r="Q23" i="4"/>
  <c r="Q21" i="4"/>
  <c r="Q20" i="4"/>
  <c r="Q18" i="4"/>
  <c r="Q17" i="4"/>
  <c r="Q16" i="4"/>
  <c r="Q15" i="4"/>
  <c r="K27" i="4"/>
  <c r="K26" i="4"/>
  <c r="E30" i="4"/>
  <c r="E29" i="4"/>
  <c r="E26" i="4"/>
  <c r="E23" i="4"/>
  <c r="E22" i="4"/>
  <c r="E21" i="4"/>
  <c r="E19" i="4"/>
  <c r="E17" i="4"/>
  <c r="E16" i="4"/>
  <c r="E15" i="4"/>
  <c r="W7" i="4"/>
  <c r="Q6" i="4"/>
  <c r="Q4" i="4"/>
  <c r="Q3" i="4"/>
  <c r="Q1" i="4"/>
  <c r="K5" i="4"/>
  <c r="E5" i="4"/>
  <c r="E1" i="4"/>
  <c r="Q25" i="3"/>
  <c r="Q24" i="3"/>
  <c r="Q23" i="3"/>
  <c r="Q22" i="3"/>
  <c r="Q21" i="3"/>
  <c r="Q20" i="3"/>
  <c r="Q19" i="3"/>
  <c r="Q17" i="3"/>
  <c r="Q16" i="3"/>
  <c r="Q15" i="3"/>
  <c r="K28" i="3"/>
  <c r="K26" i="3"/>
  <c r="K22" i="3"/>
  <c r="K19" i="3"/>
  <c r="E30" i="3"/>
  <c r="E29" i="3"/>
  <c r="E26" i="3"/>
  <c r="E25" i="3"/>
  <c r="E24" i="3"/>
  <c r="E23" i="3"/>
  <c r="E22" i="3"/>
  <c r="E21" i="3"/>
  <c r="E20" i="3"/>
  <c r="E19" i="3"/>
  <c r="E18" i="3"/>
  <c r="E17" i="3"/>
  <c r="E16" i="3"/>
  <c r="E15" i="3"/>
  <c r="W7" i="3"/>
  <c r="W5" i="3"/>
  <c r="W1" i="3"/>
  <c r="Q7" i="3"/>
  <c r="Q4" i="3"/>
  <c r="Q3" i="3"/>
  <c r="Q2" i="3"/>
  <c r="Q1" i="3"/>
  <c r="K5" i="3"/>
  <c r="K4" i="3"/>
  <c r="K1" i="3"/>
  <c r="E1" i="3"/>
  <c r="Q24" i="2"/>
  <c r="Q23" i="2"/>
  <c r="Q21" i="2"/>
  <c r="Q20" i="2"/>
  <c r="Q18" i="2"/>
  <c r="Q17" i="2"/>
  <c r="Q16" i="2"/>
  <c r="Q15" i="2"/>
  <c r="K26" i="2"/>
  <c r="K22" i="2"/>
  <c r="K19" i="2"/>
  <c r="E30" i="2"/>
  <c r="E29" i="2"/>
  <c r="E26" i="2"/>
  <c r="E25" i="2"/>
  <c r="E24" i="2"/>
  <c r="E23" i="2"/>
  <c r="E22" i="2"/>
  <c r="E21" i="2"/>
  <c r="E20" i="2"/>
  <c r="E19" i="2"/>
  <c r="E18" i="2"/>
  <c r="E17" i="2"/>
  <c r="E16" i="2"/>
  <c r="E15" i="2"/>
  <c r="W7" i="2"/>
  <c r="W5" i="2"/>
  <c r="W1" i="2"/>
  <c r="Q10" i="2"/>
  <c r="Q7" i="2"/>
  <c r="Q6" i="2"/>
  <c r="Q5" i="2"/>
  <c r="Q4" i="2"/>
  <c r="Q3" i="2"/>
  <c r="Q2" i="2"/>
  <c r="Q1" i="2"/>
  <c r="K5" i="2"/>
  <c r="K1" i="2"/>
  <c r="E297" i="1"/>
  <c r="Q279" i="1"/>
  <c r="K288" i="1"/>
  <c r="K287" i="1"/>
  <c r="K286" i="1"/>
  <c r="K284" i="1"/>
  <c r="K283" i="1"/>
  <c r="K282" i="1"/>
  <c r="K281" i="1"/>
  <c r="K280" i="1"/>
  <c r="K279" i="1"/>
  <c r="K278" i="1"/>
  <c r="E284" i="1"/>
  <c r="E283" i="1"/>
  <c r="E281" i="1"/>
  <c r="Q263" i="1"/>
  <c r="Q264" i="1"/>
  <c r="K272" i="1"/>
  <c r="K270" i="1"/>
  <c r="K268" i="1"/>
  <c r="K267" i="1"/>
  <c r="K263" i="1"/>
  <c r="E272" i="1"/>
  <c r="E271" i="1"/>
  <c r="E270" i="1"/>
  <c r="E269" i="1"/>
  <c r="E268" i="1"/>
  <c r="E267" i="1"/>
  <c r="E266" i="1"/>
  <c r="E264" i="1"/>
  <c r="E263" i="1"/>
  <c r="E262" i="1"/>
  <c r="Q257" i="1"/>
  <c r="Q256" i="1"/>
  <c r="Q255" i="1"/>
  <c r="Q254" i="1"/>
  <c r="Q253" i="1"/>
  <c r="Q252" i="1"/>
  <c r="Q251" i="1"/>
  <c r="Q248" i="1"/>
  <c r="Q247" i="1"/>
  <c r="K255" i="1"/>
  <c r="K254" i="1"/>
  <c r="K252" i="1"/>
  <c r="K251" i="1"/>
  <c r="K249" i="1"/>
  <c r="K248" i="1"/>
  <c r="K247" i="1"/>
  <c r="K246" i="1"/>
  <c r="E256" i="1"/>
  <c r="E255" i="1"/>
  <c r="E254" i="1"/>
  <c r="E253" i="1"/>
  <c r="E252" i="1"/>
  <c r="E251" i="1"/>
  <c r="E249" i="1"/>
  <c r="E248" i="1"/>
  <c r="E247" i="1"/>
  <c r="E246" i="1"/>
  <c r="Q242" i="1"/>
  <c r="K243" i="1"/>
  <c r="K242" i="1"/>
  <c r="K241" i="1"/>
  <c r="K238" i="1"/>
  <c r="K237" i="1"/>
  <c r="K234" i="1"/>
  <c r="E238" i="1"/>
  <c r="Q227" i="1"/>
  <c r="Q225" i="1"/>
  <c r="K226" i="1"/>
  <c r="K222" i="1"/>
  <c r="K219" i="1"/>
  <c r="E228" i="1"/>
  <c r="E226" i="1"/>
  <c r="E222" i="1"/>
  <c r="E219" i="1"/>
  <c r="Q213" i="1"/>
  <c r="Q212" i="1"/>
  <c r="Q211" i="1"/>
  <c r="Q210" i="1"/>
  <c r="Q209" i="1"/>
  <c r="Q207" i="1"/>
  <c r="Q206" i="1"/>
  <c r="Q204" i="1"/>
  <c r="K211" i="1"/>
  <c r="K207" i="1"/>
  <c r="K204" i="1"/>
  <c r="E212" i="1"/>
  <c r="E211" i="1"/>
  <c r="Q197" i="1"/>
  <c r="Q182" i="1"/>
  <c r="Q185" i="1"/>
  <c r="K193" i="1"/>
  <c r="K191" i="1"/>
  <c r="K190" i="1"/>
  <c r="K189" i="1"/>
  <c r="K182" i="1"/>
  <c r="E197" i="1"/>
  <c r="E196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Q180" i="1"/>
  <c r="Q179" i="1"/>
  <c r="Q165" i="1"/>
  <c r="K180" i="1"/>
  <c r="K172" i="1"/>
  <c r="K166" i="1"/>
  <c r="E175" i="1"/>
  <c r="E174" i="1"/>
  <c r="E171" i="1"/>
  <c r="Q155" i="1"/>
  <c r="K163" i="1"/>
  <c r="K162" i="1"/>
  <c r="K158" i="1"/>
  <c r="K157" i="1"/>
  <c r="K156" i="1"/>
  <c r="K155" i="1"/>
  <c r="K154" i="1"/>
  <c r="K149" i="1"/>
  <c r="K148" i="1"/>
  <c r="E163" i="1"/>
  <c r="E162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Q146" i="1"/>
  <c r="Q142" i="1"/>
  <c r="Q141" i="1"/>
  <c r="Q140" i="1"/>
  <c r="Q139" i="1"/>
  <c r="Q138" i="1"/>
  <c r="Q137" i="1"/>
  <c r="Q136" i="1"/>
  <c r="Q135" i="1"/>
  <c r="Q132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E146" i="1"/>
  <c r="E145" i="1"/>
  <c r="E142" i="1"/>
  <c r="E139" i="1"/>
  <c r="E138" i="1"/>
  <c r="E137" i="1"/>
  <c r="E135" i="1"/>
  <c r="E133" i="1"/>
  <c r="E132" i="1"/>
  <c r="E131" i="1"/>
  <c r="K127" i="1"/>
  <c r="K125" i="1"/>
  <c r="K121" i="1"/>
  <c r="Q116" i="1"/>
  <c r="K112" i="1"/>
  <c r="E118" i="1"/>
  <c r="E116" i="1"/>
  <c r="E112" i="1"/>
  <c r="Q109" i="1"/>
  <c r="Q107" i="1"/>
  <c r="Q103" i="1"/>
  <c r="K109" i="1"/>
  <c r="K107" i="1"/>
  <c r="K103" i="1"/>
  <c r="E109" i="1"/>
  <c r="K90" i="1"/>
  <c r="K88" i="1"/>
  <c r="E97" i="1"/>
  <c r="E93" i="1"/>
  <c r="E88" i="1"/>
  <c r="Q83" i="1"/>
  <c r="Q81" i="1"/>
  <c r="Q80" i="1"/>
  <c r="Q79" i="1"/>
  <c r="Q78" i="1"/>
  <c r="Q77" i="1"/>
  <c r="Q76" i="1"/>
  <c r="Q75" i="1"/>
  <c r="Q74" i="1"/>
  <c r="K76" i="1"/>
  <c r="K75" i="1"/>
  <c r="E83" i="1"/>
  <c r="Q69" i="1"/>
  <c r="Q66" i="1"/>
  <c r="Q63" i="1"/>
  <c r="Q61" i="1"/>
  <c r="K66" i="1"/>
  <c r="K65" i="1"/>
  <c r="K60" i="1"/>
  <c r="E66" i="1"/>
  <c r="E63" i="1"/>
  <c r="E62" i="1"/>
  <c r="E61" i="1"/>
  <c r="E60" i="1"/>
  <c r="Q55" i="1"/>
  <c r="Q53" i="1"/>
  <c r="Q52" i="1"/>
  <c r="Q49" i="1"/>
  <c r="Q48" i="1"/>
  <c r="K55" i="1"/>
  <c r="K52" i="1"/>
  <c r="K51" i="1"/>
  <c r="K50" i="1"/>
  <c r="K49" i="1"/>
  <c r="K48" i="1"/>
  <c r="K47" i="1"/>
  <c r="K46" i="1"/>
  <c r="E51" i="1"/>
  <c r="E49" i="1"/>
  <c r="E48" i="1"/>
  <c r="E46" i="1"/>
  <c r="Q37" i="1"/>
  <c r="K37" i="1"/>
  <c r="E41" i="1"/>
  <c r="Q29" i="1"/>
  <c r="K33" i="1"/>
  <c r="E33" i="1"/>
  <c r="E32" i="1"/>
  <c r="E29" i="1"/>
  <c r="Q25" i="1"/>
  <c r="Q22" i="1"/>
  <c r="K25" i="1"/>
  <c r="K21" i="1"/>
  <c r="E25" i="1"/>
  <c r="K14" i="1"/>
  <c r="E18" i="1"/>
  <c r="E14" i="1"/>
  <c r="Q12" i="1"/>
  <c r="Q8" i="1"/>
  <c r="K12" i="1"/>
  <c r="E8" i="1"/>
  <c r="Q2" i="1"/>
  <c r="K2" i="1"/>
  <c r="E6" i="1"/>
  <c r="E2" i="1"/>
</calcChain>
</file>

<file path=xl/sharedStrings.xml><?xml version="1.0" encoding="utf-8"?>
<sst xmlns="http://schemas.openxmlformats.org/spreadsheetml/2006/main" count="1683" uniqueCount="41">
  <si>
    <t>PM</t>
  </si>
  <si>
    <t>Sword</t>
  </si>
  <si>
    <t>Bulles</t>
  </si>
  <si>
    <t>Krefeld-Gellep</t>
  </si>
  <si>
    <t>Müngersdorf</t>
  </si>
  <si>
    <t>Junkersdorf</t>
  </si>
  <si>
    <t>Saint-Sauveur</t>
  </si>
  <si>
    <t>Axe</t>
  </si>
  <si>
    <t>Seax</t>
  </si>
  <si>
    <t>Lance</t>
  </si>
  <si>
    <t>Other</t>
  </si>
  <si>
    <t>Arrows</t>
  </si>
  <si>
    <t>Scabbard sword</t>
  </si>
  <si>
    <t>Spur</t>
  </si>
  <si>
    <t>PM-MA1</t>
  </si>
  <si>
    <t>Broechem</t>
  </si>
  <si>
    <t>Haillot</t>
  </si>
  <si>
    <t>Rödingen</t>
  </si>
  <si>
    <t>Müden</t>
  </si>
  <si>
    <t>Elst</t>
  </si>
  <si>
    <t>Shield</t>
  </si>
  <si>
    <t>Chainmale</t>
  </si>
  <si>
    <t>Ango</t>
  </si>
  <si>
    <t>Arrow</t>
  </si>
  <si>
    <t>Scabbard Sword</t>
  </si>
  <si>
    <t>MA1</t>
  </si>
  <si>
    <t>Cutry</t>
  </si>
  <si>
    <t>Nouvion</t>
  </si>
  <si>
    <t>Verlaine</t>
  </si>
  <si>
    <t>Rübenach</t>
  </si>
  <si>
    <t>Lent</t>
  </si>
  <si>
    <t>Scabbard seax</t>
  </si>
  <si>
    <t xml:space="preserve">Ango </t>
  </si>
  <si>
    <t>MA1-MA2</t>
  </si>
  <si>
    <t>MA2</t>
  </si>
  <si>
    <t>Goudelancourt</t>
  </si>
  <si>
    <t>Eick</t>
  </si>
  <si>
    <t>Helmet and also chainmale</t>
  </si>
  <si>
    <t>MA2-MA3</t>
  </si>
  <si>
    <t>MA3</t>
  </si>
  <si>
    <t>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</si>
</sst>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/>
    <xf numFmtId="0" fontId="4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E71E-4DD2-4048-9C01-5154D3B389A5}">
  <dimension ref="A1:W308"/>
  <sheetViews>
    <sheetView tabSelected="1" workbookViewId="0">
      <selection activeCell="H260" sqref="H260"/>
    </sheetView>
  </sheetViews>
  <sheetFormatPr defaultRowHeight="15" x14ac:dyDescent="0.25"/>
  <cols>
    <col min="1" max="4" width="9.140625" style="2"/>
    <col min="5" max="5" width="12" style="2" bestFit="1" customWidth="1"/>
    <col min="6" max="10" width="9.140625" style="2"/>
    <col min="11" max="11" width="12" style="2" bestFit="1" customWidth="1"/>
    <col min="12" max="16" width="9.140625" style="2"/>
    <col min="17" max="17" width="12" style="2" bestFit="1" customWidth="1"/>
    <col min="18" max="16384" width="9.140625" style="2"/>
  </cols>
  <sheetData>
    <row r="1" spans="1:17" ht="23.25" x14ac:dyDescent="0.35">
      <c r="A1" s="6" t="s">
        <v>0</v>
      </c>
    </row>
    <row r="2" spans="1:17" x14ac:dyDescent="0.25">
      <c r="A2" s="3" t="s">
        <v>1</v>
      </c>
      <c r="B2" s="2">
        <v>1</v>
      </c>
      <c r="C2" s="2" t="s">
        <v>2</v>
      </c>
      <c r="D2" s="2">
        <v>11</v>
      </c>
      <c r="E2" s="2">
        <f>SUM(100/11)</f>
        <v>9.0909090909090917</v>
      </c>
      <c r="G2" s="3" t="s">
        <v>7</v>
      </c>
      <c r="H2" s="2">
        <v>5</v>
      </c>
      <c r="I2" s="2" t="s">
        <v>2</v>
      </c>
      <c r="J2" s="2">
        <v>11</v>
      </c>
      <c r="K2" s="2">
        <f>SUM(500/11)</f>
        <v>45.454545454545453</v>
      </c>
      <c r="M2" s="3" t="s">
        <v>8</v>
      </c>
      <c r="N2" s="2">
        <v>1</v>
      </c>
      <c r="O2" s="2" t="s">
        <v>2</v>
      </c>
      <c r="P2" s="2">
        <v>11</v>
      </c>
      <c r="Q2" s="2">
        <f>SUM(100/11)</f>
        <v>9.0909090909090917</v>
      </c>
    </row>
    <row r="3" spans="1:17" x14ac:dyDescent="0.25">
      <c r="B3" s="2">
        <v>0</v>
      </c>
      <c r="C3" s="2" t="s">
        <v>6</v>
      </c>
      <c r="D3" s="2">
        <v>1</v>
      </c>
      <c r="E3" s="2">
        <v>0</v>
      </c>
      <c r="H3" s="2">
        <v>1</v>
      </c>
      <c r="I3" s="2" t="s">
        <v>6</v>
      </c>
      <c r="J3" s="2">
        <v>1</v>
      </c>
      <c r="K3" s="2">
        <v>100</v>
      </c>
      <c r="N3" s="2">
        <v>0</v>
      </c>
      <c r="O3" s="2" t="s">
        <v>6</v>
      </c>
      <c r="P3" s="2">
        <v>1</v>
      </c>
      <c r="Q3" s="2">
        <v>0</v>
      </c>
    </row>
    <row r="4" spans="1:17" x14ac:dyDescent="0.25">
      <c r="B4" s="2">
        <v>0</v>
      </c>
      <c r="C4" s="2" t="s">
        <v>4</v>
      </c>
      <c r="D4" s="2">
        <v>2</v>
      </c>
      <c r="E4" s="2">
        <v>0</v>
      </c>
      <c r="H4" s="2">
        <v>2</v>
      </c>
      <c r="I4" s="2" t="s">
        <v>4</v>
      </c>
      <c r="J4" s="2">
        <v>2</v>
      </c>
      <c r="K4" s="2">
        <v>100</v>
      </c>
      <c r="N4" s="2">
        <v>0</v>
      </c>
      <c r="O4" s="2" t="s">
        <v>4</v>
      </c>
      <c r="P4" s="2">
        <v>2</v>
      </c>
      <c r="Q4" s="2">
        <v>0</v>
      </c>
    </row>
    <row r="5" spans="1:17" x14ac:dyDescent="0.25">
      <c r="B5" s="2">
        <v>0</v>
      </c>
      <c r="C5" s="2" t="s">
        <v>5</v>
      </c>
      <c r="D5" s="2">
        <v>1</v>
      </c>
      <c r="E5" s="2">
        <v>0</v>
      </c>
      <c r="H5" s="2">
        <v>0</v>
      </c>
      <c r="I5" s="2" t="s">
        <v>5</v>
      </c>
      <c r="J5" s="2">
        <v>1</v>
      </c>
      <c r="K5" s="2">
        <v>0</v>
      </c>
      <c r="N5" s="2">
        <v>0</v>
      </c>
      <c r="O5" s="2" t="s">
        <v>5</v>
      </c>
      <c r="P5" s="2">
        <v>1</v>
      </c>
      <c r="Q5" s="2">
        <v>0</v>
      </c>
    </row>
    <row r="6" spans="1:17" x14ac:dyDescent="0.25">
      <c r="B6" s="2">
        <v>1</v>
      </c>
      <c r="C6" s="2" t="s">
        <v>3</v>
      </c>
      <c r="D6" s="2">
        <v>5</v>
      </c>
      <c r="E6" s="2">
        <f>SUM(100/5)</f>
        <v>20</v>
      </c>
      <c r="H6" s="2">
        <v>0</v>
      </c>
      <c r="I6" s="2" t="s">
        <v>3</v>
      </c>
      <c r="J6" s="2">
        <v>5</v>
      </c>
      <c r="K6" s="2">
        <v>0</v>
      </c>
      <c r="N6" s="2">
        <v>0</v>
      </c>
      <c r="O6" s="2" t="s">
        <v>3</v>
      </c>
      <c r="P6" s="2">
        <v>5</v>
      </c>
      <c r="Q6" s="2">
        <v>0</v>
      </c>
    </row>
    <row r="8" spans="1:17" x14ac:dyDescent="0.25">
      <c r="A8" s="3" t="s">
        <v>9</v>
      </c>
      <c r="B8" s="2">
        <v>3</v>
      </c>
      <c r="C8" s="2" t="s">
        <v>2</v>
      </c>
      <c r="D8" s="2">
        <v>11</v>
      </c>
      <c r="E8" s="2">
        <f>SUM(300/11)</f>
        <v>27.272727272727273</v>
      </c>
      <c r="G8" s="3" t="s">
        <v>10</v>
      </c>
      <c r="H8" s="2">
        <v>0</v>
      </c>
      <c r="I8" s="2" t="s">
        <v>2</v>
      </c>
      <c r="J8" s="2">
        <v>11</v>
      </c>
      <c r="K8" s="2">
        <v>0</v>
      </c>
      <c r="M8" s="3" t="s">
        <v>11</v>
      </c>
      <c r="N8" s="2">
        <v>5</v>
      </c>
      <c r="O8" s="2" t="s">
        <v>2</v>
      </c>
      <c r="P8" s="2">
        <v>11</v>
      </c>
      <c r="Q8" s="2">
        <f>SUM(500/11)</f>
        <v>45.454545454545453</v>
      </c>
    </row>
    <row r="9" spans="1:17" x14ac:dyDescent="0.25">
      <c r="B9" s="2">
        <v>1</v>
      </c>
      <c r="C9" s="2" t="s">
        <v>6</v>
      </c>
      <c r="D9" s="2">
        <v>1</v>
      </c>
      <c r="E9" s="2">
        <v>100</v>
      </c>
      <c r="H9" s="2">
        <v>0</v>
      </c>
      <c r="I9" s="2" t="s">
        <v>6</v>
      </c>
      <c r="J9" s="2">
        <v>1</v>
      </c>
      <c r="K9" s="2">
        <v>0</v>
      </c>
      <c r="N9" s="2">
        <v>0</v>
      </c>
      <c r="O9" s="2" t="s">
        <v>6</v>
      </c>
      <c r="P9" s="2">
        <v>1</v>
      </c>
      <c r="Q9" s="2">
        <v>0</v>
      </c>
    </row>
    <row r="10" spans="1:17" x14ac:dyDescent="0.25">
      <c r="B10" s="2">
        <v>0</v>
      </c>
      <c r="C10" s="2" t="s">
        <v>4</v>
      </c>
      <c r="D10" s="2">
        <v>2</v>
      </c>
      <c r="E10" s="2">
        <v>0</v>
      </c>
      <c r="H10" s="2">
        <v>0</v>
      </c>
      <c r="I10" s="2" t="s">
        <v>4</v>
      </c>
      <c r="J10" s="2">
        <v>2</v>
      </c>
      <c r="K10" s="2">
        <v>0</v>
      </c>
      <c r="N10" s="2">
        <v>0</v>
      </c>
      <c r="O10" s="2" t="s">
        <v>4</v>
      </c>
      <c r="P10" s="2">
        <v>2</v>
      </c>
      <c r="Q10" s="2">
        <v>0</v>
      </c>
    </row>
    <row r="11" spans="1:17" x14ac:dyDescent="0.25">
      <c r="B11" s="2">
        <v>0</v>
      </c>
      <c r="C11" s="2" t="s">
        <v>5</v>
      </c>
      <c r="D11" s="2">
        <v>1</v>
      </c>
      <c r="E11" s="2">
        <v>0</v>
      </c>
      <c r="H11" s="2">
        <v>0</v>
      </c>
      <c r="I11" s="2" t="s">
        <v>5</v>
      </c>
      <c r="J11" s="2">
        <v>1</v>
      </c>
      <c r="K11" s="2">
        <v>0</v>
      </c>
      <c r="N11" s="2">
        <v>1</v>
      </c>
      <c r="O11" s="2" t="s">
        <v>5</v>
      </c>
      <c r="P11" s="2">
        <v>1</v>
      </c>
      <c r="Q11" s="2">
        <v>100</v>
      </c>
    </row>
    <row r="12" spans="1:17" x14ac:dyDescent="0.25">
      <c r="B12" s="2">
        <v>0</v>
      </c>
      <c r="C12" s="2" t="s">
        <v>3</v>
      </c>
      <c r="D12" s="2">
        <v>5</v>
      </c>
      <c r="E12" s="2">
        <v>0</v>
      </c>
      <c r="H12" s="2">
        <v>2</v>
      </c>
      <c r="I12" s="2" t="s">
        <v>3</v>
      </c>
      <c r="J12" s="2">
        <v>5</v>
      </c>
      <c r="K12" s="2">
        <f>SUM(200/5)</f>
        <v>40</v>
      </c>
      <c r="N12" s="2">
        <v>3</v>
      </c>
      <c r="O12" s="2" t="s">
        <v>3</v>
      </c>
      <c r="P12" s="2">
        <v>5</v>
      </c>
      <c r="Q12" s="2">
        <f>SUM(300/5)</f>
        <v>60</v>
      </c>
    </row>
    <row r="14" spans="1:17" x14ac:dyDescent="0.25">
      <c r="A14" s="3" t="s">
        <v>12</v>
      </c>
      <c r="B14" s="2">
        <v>2</v>
      </c>
      <c r="C14" s="2" t="s">
        <v>2</v>
      </c>
      <c r="D14" s="2">
        <v>11</v>
      </c>
      <c r="E14" s="2">
        <f>SUM(200/11)</f>
        <v>18.181818181818183</v>
      </c>
      <c r="G14" s="3" t="s">
        <v>13</v>
      </c>
      <c r="H14" s="2">
        <v>1</v>
      </c>
      <c r="I14" s="2" t="s">
        <v>2</v>
      </c>
      <c r="J14" s="2">
        <v>11</v>
      </c>
      <c r="K14" s="2">
        <f>SUM(100/11)</f>
        <v>9.0909090909090917</v>
      </c>
    </row>
    <row r="15" spans="1:17" x14ac:dyDescent="0.25">
      <c r="B15" s="2">
        <v>0</v>
      </c>
      <c r="C15" s="2" t="s">
        <v>6</v>
      </c>
      <c r="D15" s="2">
        <v>1</v>
      </c>
      <c r="E15" s="2">
        <v>0</v>
      </c>
      <c r="H15" s="2">
        <v>0</v>
      </c>
      <c r="I15" s="2" t="s">
        <v>6</v>
      </c>
      <c r="J15" s="2">
        <v>1</v>
      </c>
      <c r="K15" s="2">
        <v>0</v>
      </c>
    </row>
    <row r="16" spans="1:17" x14ac:dyDescent="0.25">
      <c r="B16" s="2">
        <v>0</v>
      </c>
      <c r="C16" s="2" t="s">
        <v>4</v>
      </c>
      <c r="D16" s="2">
        <v>2</v>
      </c>
      <c r="E16" s="2">
        <v>0</v>
      </c>
      <c r="H16" s="2">
        <v>0</v>
      </c>
      <c r="I16" s="2" t="s">
        <v>4</v>
      </c>
      <c r="J16" s="2">
        <v>2</v>
      </c>
      <c r="K16" s="2">
        <v>0</v>
      </c>
    </row>
    <row r="17" spans="1:23" x14ac:dyDescent="0.25">
      <c r="B17" s="2">
        <v>0</v>
      </c>
      <c r="C17" s="2" t="s">
        <v>5</v>
      </c>
      <c r="D17" s="2">
        <v>1</v>
      </c>
      <c r="E17" s="2">
        <v>0</v>
      </c>
      <c r="H17" s="2">
        <v>0</v>
      </c>
      <c r="I17" s="2" t="s">
        <v>5</v>
      </c>
      <c r="J17" s="2">
        <v>1</v>
      </c>
      <c r="K17" s="2">
        <v>0</v>
      </c>
    </row>
    <row r="18" spans="1:23" x14ac:dyDescent="0.25">
      <c r="B18" s="2">
        <v>1</v>
      </c>
      <c r="C18" s="2" t="s">
        <v>3</v>
      </c>
      <c r="D18" s="2">
        <v>5</v>
      </c>
      <c r="E18" s="2">
        <f>SUM(100/5)</f>
        <v>20</v>
      </c>
      <c r="H18" s="2">
        <v>0</v>
      </c>
      <c r="I18" s="2" t="s">
        <v>3</v>
      </c>
      <c r="J18" s="2">
        <v>5</v>
      </c>
      <c r="K18" s="2">
        <v>0</v>
      </c>
    </row>
    <row r="20" spans="1:23" ht="23.25" x14ac:dyDescent="0.35">
      <c r="A20" s="7" t="s">
        <v>14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3" t="s">
        <v>1</v>
      </c>
      <c r="B21" s="2">
        <v>0</v>
      </c>
      <c r="C21" s="2" t="s">
        <v>2</v>
      </c>
      <c r="D21" s="2">
        <v>9</v>
      </c>
      <c r="E21" s="2">
        <v>0</v>
      </c>
      <c r="G21" s="3" t="s">
        <v>7</v>
      </c>
      <c r="H21" s="2">
        <v>4</v>
      </c>
      <c r="I21" s="2" t="s">
        <v>2</v>
      </c>
      <c r="J21" s="2">
        <v>9</v>
      </c>
      <c r="K21" s="2">
        <f>SUM(400/9)</f>
        <v>44.444444444444443</v>
      </c>
      <c r="M21" s="3" t="s">
        <v>8</v>
      </c>
      <c r="N21" s="2">
        <v>0</v>
      </c>
      <c r="O21" s="2" t="s">
        <v>2</v>
      </c>
      <c r="P21" s="2">
        <v>9</v>
      </c>
      <c r="Q21" s="2">
        <v>0</v>
      </c>
    </row>
    <row r="22" spans="1:23" x14ac:dyDescent="0.25">
      <c r="B22" s="2">
        <v>0</v>
      </c>
      <c r="C22" s="2" t="s">
        <v>15</v>
      </c>
      <c r="D22" s="2">
        <v>2</v>
      </c>
      <c r="E22" s="2">
        <v>0</v>
      </c>
      <c r="H22" s="2">
        <v>0</v>
      </c>
      <c r="I22" s="2" t="s">
        <v>15</v>
      </c>
      <c r="J22" s="2">
        <v>2</v>
      </c>
      <c r="K22" s="2">
        <v>0</v>
      </c>
      <c r="N22" s="2">
        <v>1</v>
      </c>
      <c r="O22" s="2" t="s">
        <v>15</v>
      </c>
      <c r="P22" s="2">
        <v>2</v>
      </c>
      <c r="Q22" s="2">
        <f>SUM(100/2)</f>
        <v>50</v>
      </c>
    </row>
    <row r="23" spans="1:23" x14ac:dyDescent="0.25">
      <c r="B23" s="2">
        <v>0</v>
      </c>
      <c r="C23" s="2" t="s">
        <v>16</v>
      </c>
      <c r="D23" s="2">
        <v>2</v>
      </c>
      <c r="E23" s="2">
        <v>0</v>
      </c>
      <c r="H23" s="2">
        <v>2</v>
      </c>
      <c r="I23" s="2" t="s">
        <v>16</v>
      </c>
      <c r="J23" s="2">
        <v>2</v>
      </c>
      <c r="K23" s="2">
        <v>100</v>
      </c>
      <c r="N23" s="2">
        <v>0</v>
      </c>
      <c r="O23" s="2" t="s">
        <v>16</v>
      </c>
      <c r="P23" s="2">
        <v>2</v>
      </c>
      <c r="Q23" s="2">
        <v>0</v>
      </c>
    </row>
    <row r="24" spans="1:23" x14ac:dyDescent="0.25">
      <c r="B24" s="2">
        <v>0</v>
      </c>
      <c r="C24" s="2" t="s">
        <v>3</v>
      </c>
      <c r="D24" s="2">
        <v>2</v>
      </c>
      <c r="E24" s="2">
        <v>0</v>
      </c>
      <c r="H24" s="2">
        <v>2</v>
      </c>
      <c r="I24" s="2" t="s">
        <v>3</v>
      </c>
      <c r="J24" s="2">
        <v>2</v>
      </c>
      <c r="K24" s="2">
        <v>100</v>
      </c>
      <c r="N24" s="2">
        <v>0</v>
      </c>
      <c r="O24" s="2" t="s">
        <v>3</v>
      </c>
      <c r="P24" s="2">
        <v>2</v>
      </c>
      <c r="Q24" s="2">
        <v>0</v>
      </c>
    </row>
    <row r="25" spans="1:23" x14ac:dyDescent="0.25">
      <c r="B25" s="2">
        <v>2</v>
      </c>
      <c r="C25" s="2" t="s">
        <v>17</v>
      </c>
      <c r="D25" s="2">
        <v>3</v>
      </c>
      <c r="E25" s="2">
        <f>SUM(200/3)</f>
        <v>66.666666666666671</v>
      </c>
      <c r="H25" s="2">
        <v>1</v>
      </c>
      <c r="I25" s="2" t="s">
        <v>17</v>
      </c>
      <c r="J25" s="2">
        <v>3</v>
      </c>
      <c r="K25" s="2">
        <f>SUM(100/3)</f>
        <v>33.333333333333336</v>
      </c>
      <c r="N25" s="2">
        <v>1</v>
      </c>
      <c r="O25" s="2" t="s">
        <v>17</v>
      </c>
      <c r="P25" s="2">
        <v>3</v>
      </c>
      <c r="Q25" s="2">
        <f>SUM(100/3)</f>
        <v>33.333333333333336</v>
      </c>
    </row>
    <row r="26" spans="1:23" x14ac:dyDescent="0.25">
      <c r="B26" s="2">
        <v>0</v>
      </c>
      <c r="C26" s="2" t="s">
        <v>18</v>
      </c>
      <c r="D26" s="2">
        <v>1</v>
      </c>
      <c r="E26" s="2">
        <v>0</v>
      </c>
      <c r="H26" s="2">
        <v>0</v>
      </c>
      <c r="I26" s="2" t="s">
        <v>18</v>
      </c>
      <c r="J26" s="2">
        <v>1</v>
      </c>
      <c r="K26" s="2">
        <v>0</v>
      </c>
      <c r="N26" s="2">
        <v>1</v>
      </c>
      <c r="O26" s="2" t="s">
        <v>18</v>
      </c>
      <c r="P26" s="2">
        <v>1</v>
      </c>
      <c r="Q26" s="2">
        <v>100</v>
      </c>
    </row>
    <row r="27" spans="1:23" x14ac:dyDescent="0.25">
      <c r="B27" s="2">
        <v>0</v>
      </c>
      <c r="C27" s="2" t="s">
        <v>19</v>
      </c>
      <c r="D27" s="2">
        <v>1</v>
      </c>
      <c r="E27" s="2">
        <v>0</v>
      </c>
      <c r="H27" s="2">
        <v>0</v>
      </c>
      <c r="I27" s="2" t="s">
        <v>19</v>
      </c>
      <c r="J27" s="2">
        <v>1</v>
      </c>
      <c r="K27" s="2">
        <v>0</v>
      </c>
      <c r="N27" s="2">
        <v>0</v>
      </c>
      <c r="O27" s="2" t="s">
        <v>19</v>
      </c>
      <c r="P27" s="2">
        <v>1</v>
      </c>
      <c r="Q27" s="2">
        <v>0</v>
      </c>
    </row>
    <row r="29" spans="1:23" x14ac:dyDescent="0.25">
      <c r="A29" s="3" t="s">
        <v>9</v>
      </c>
      <c r="B29" s="2">
        <v>2</v>
      </c>
      <c r="C29" s="2" t="s">
        <v>2</v>
      </c>
      <c r="D29" s="2">
        <v>9</v>
      </c>
      <c r="E29" s="2">
        <f>SUM(200/9)</f>
        <v>22.222222222222221</v>
      </c>
      <c r="G29" s="3" t="s">
        <v>20</v>
      </c>
      <c r="H29" s="2">
        <v>0</v>
      </c>
      <c r="I29" s="2" t="s">
        <v>2</v>
      </c>
      <c r="J29" s="2">
        <v>9</v>
      </c>
      <c r="K29" s="2">
        <v>0</v>
      </c>
      <c r="M29" s="3" t="s">
        <v>21</v>
      </c>
      <c r="N29" s="2">
        <v>1</v>
      </c>
      <c r="O29" s="2" t="s">
        <v>2</v>
      </c>
      <c r="P29" s="2">
        <v>9</v>
      </c>
      <c r="Q29" s="2">
        <f>SUM(100/9)</f>
        <v>11.111111111111111</v>
      </c>
    </row>
    <row r="30" spans="1:23" x14ac:dyDescent="0.25">
      <c r="B30" s="2">
        <v>0</v>
      </c>
      <c r="C30" s="2" t="s">
        <v>15</v>
      </c>
      <c r="D30" s="2">
        <v>2</v>
      </c>
      <c r="E30" s="2">
        <v>0</v>
      </c>
      <c r="H30" s="2">
        <v>0</v>
      </c>
      <c r="I30" s="2" t="s">
        <v>15</v>
      </c>
      <c r="J30" s="2">
        <v>2</v>
      </c>
      <c r="K30" s="2">
        <v>0</v>
      </c>
      <c r="N30" s="2">
        <v>0</v>
      </c>
      <c r="O30" s="2" t="s">
        <v>15</v>
      </c>
      <c r="P30" s="2">
        <v>2</v>
      </c>
      <c r="Q30" s="2">
        <v>0</v>
      </c>
    </row>
    <row r="31" spans="1:23" x14ac:dyDescent="0.25">
      <c r="B31" s="2">
        <v>0</v>
      </c>
      <c r="C31" s="2" t="s">
        <v>16</v>
      </c>
      <c r="D31" s="2">
        <v>2</v>
      </c>
      <c r="E31" s="2">
        <v>0</v>
      </c>
      <c r="H31" s="2">
        <v>0</v>
      </c>
      <c r="I31" s="2" t="s">
        <v>16</v>
      </c>
      <c r="J31" s="2">
        <v>2</v>
      </c>
      <c r="K31" s="2">
        <v>0</v>
      </c>
      <c r="N31" s="2">
        <v>0</v>
      </c>
      <c r="O31" s="2" t="s">
        <v>16</v>
      </c>
      <c r="P31" s="2">
        <v>2</v>
      </c>
      <c r="Q31" s="2">
        <v>0</v>
      </c>
    </row>
    <row r="32" spans="1:23" x14ac:dyDescent="0.25">
      <c r="B32" s="2">
        <v>1</v>
      </c>
      <c r="C32" s="2" t="s">
        <v>3</v>
      </c>
      <c r="D32" s="2">
        <v>2</v>
      </c>
      <c r="E32" s="2">
        <f>SUM(100/2)</f>
        <v>50</v>
      </c>
      <c r="H32" s="2">
        <v>0</v>
      </c>
      <c r="I32" s="2" t="s">
        <v>3</v>
      </c>
      <c r="J32" s="2">
        <v>2</v>
      </c>
      <c r="K32" s="2">
        <v>0</v>
      </c>
      <c r="N32" s="2">
        <v>0</v>
      </c>
      <c r="O32" s="2" t="s">
        <v>3</v>
      </c>
      <c r="P32" s="2">
        <v>2</v>
      </c>
      <c r="Q32" s="2">
        <v>0</v>
      </c>
    </row>
    <row r="33" spans="1:23" x14ac:dyDescent="0.25">
      <c r="B33" s="2">
        <v>2</v>
      </c>
      <c r="C33" s="2" t="s">
        <v>17</v>
      </c>
      <c r="D33" s="2">
        <v>3</v>
      </c>
      <c r="E33" s="2">
        <f>SUM(200/3)</f>
        <v>66.666666666666671</v>
      </c>
      <c r="H33" s="2">
        <v>2</v>
      </c>
      <c r="I33" s="2" t="s">
        <v>17</v>
      </c>
      <c r="J33" s="2">
        <v>3</v>
      </c>
      <c r="K33" s="2">
        <f>SUM(200/3)</f>
        <v>66.666666666666671</v>
      </c>
      <c r="N33" s="2">
        <v>0</v>
      </c>
      <c r="O33" s="2" t="s">
        <v>17</v>
      </c>
      <c r="P33" s="2">
        <v>3</v>
      </c>
      <c r="Q33" s="2">
        <v>0</v>
      </c>
    </row>
    <row r="34" spans="1:23" x14ac:dyDescent="0.25">
      <c r="B34" s="2">
        <v>0</v>
      </c>
      <c r="C34" s="2" t="s">
        <v>18</v>
      </c>
      <c r="D34" s="2">
        <v>1</v>
      </c>
      <c r="E34" s="2">
        <v>0</v>
      </c>
      <c r="H34" s="2">
        <v>0</v>
      </c>
      <c r="I34" s="2" t="s">
        <v>18</v>
      </c>
      <c r="J34" s="2">
        <v>1</v>
      </c>
      <c r="K34" s="2">
        <v>0</v>
      </c>
      <c r="N34" s="2">
        <v>0</v>
      </c>
      <c r="O34" s="2" t="s">
        <v>18</v>
      </c>
      <c r="P34" s="2">
        <v>1</v>
      </c>
      <c r="Q34" s="2">
        <v>0</v>
      </c>
    </row>
    <row r="35" spans="1:23" x14ac:dyDescent="0.25">
      <c r="B35" s="2">
        <v>1</v>
      </c>
      <c r="C35" s="2" t="s">
        <v>19</v>
      </c>
      <c r="D35" s="2">
        <v>1</v>
      </c>
      <c r="E35" s="2">
        <v>100</v>
      </c>
      <c r="H35" s="2">
        <v>0</v>
      </c>
      <c r="I35" s="2" t="s">
        <v>19</v>
      </c>
      <c r="J35" s="2">
        <v>1</v>
      </c>
      <c r="K35" s="2">
        <v>0</v>
      </c>
      <c r="N35" s="2">
        <v>0</v>
      </c>
      <c r="O35" s="2" t="s">
        <v>19</v>
      </c>
      <c r="P35" s="2">
        <v>1</v>
      </c>
      <c r="Q35" s="2">
        <v>0</v>
      </c>
    </row>
    <row r="37" spans="1:23" x14ac:dyDescent="0.25">
      <c r="A37" s="3" t="s">
        <v>22</v>
      </c>
      <c r="B37" s="2">
        <v>0</v>
      </c>
      <c r="C37" s="2" t="s">
        <v>2</v>
      </c>
      <c r="D37" s="2">
        <v>9</v>
      </c>
      <c r="E37" s="2">
        <v>0</v>
      </c>
      <c r="G37" s="3" t="s">
        <v>23</v>
      </c>
      <c r="H37" s="2">
        <v>6</v>
      </c>
      <c r="I37" s="2" t="s">
        <v>2</v>
      </c>
      <c r="J37" s="2">
        <v>9</v>
      </c>
      <c r="K37" s="2">
        <f>SUM(300/9)</f>
        <v>33.333333333333336</v>
      </c>
      <c r="M37" s="3" t="s">
        <v>24</v>
      </c>
      <c r="N37" s="2">
        <v>1</v>
      </c>
      <c r="O37" s="2" t="s">
        <v>2</v>
      </c>
      <c r="P37" s="2">
        <v>9</v>
      </c>
      <c r="Q37" s="2">
        <f>SUM(100/9)</f>
        <v>11.111111111111111</v>
      </c>
    </row>
    <row r="38" spans="1:23" x14ac:dyDescent="0.25">
      <c r="B38" s="2">
        <v>0</v>
      </c>
      <c r="C38" s="2" t="s">
        <v>15</v>
      </c>
      <c r="D38" s="2">
        <v>2</v>
      </c>
      <c r="E38" s="2">
        <v>0</v>
      </c>
      <c r="H38" s="2">
        <v>1</v>
      </c>
      <c r="I38" s="2" t="s">
        <v>15</v>
      </c>
      <c r="J38" s="2">
        <v>2</v>
      </c>
      <c r="K38" s="2">
        <v>50</v>
      </c>
      <c r="N38" s="2">
        <v>0</v>
      </c>
      <c r="O38" s="2" t="s">
        <v>15</v>
      </c>
      <c r="P38" s="2">
        <v>2</v>
      </c>
      <c r="Q38" s="2">
        <v>0</v>
      </c>
    </row>
    <row r="39" spans="1:23" x14ac:dyDescent="0.25">
      <c r="B39" s="2">
        <v>0</v>
      </c>
      <c r="C39" s="2" t="s">
        <v>16</v>
      </c>
      <c r="D39" s="2">
        <v>2</v>
      </c>
      <c r="E39" s="2">
        <v>0</v>
      </c>
      <c r="H39" s="2">
        <v>2</v>
      </c>
      <c r="I39" s="2" t="s">
        <v>16</v>
      </c>
      <c r="J39" s="2">
        <v>2</v>
      </c>
      <c r="K39" s="2">
        <v>100</v>
      </c>
      <c r="N39" s="2">
        <v>0</v>
      </c>
      <c r="O39" s="2" t="s">
        <v>16</v>
      </c>
      <c r="P39" s="2">
        <v>2</v>
      </c>
      <c r="Q39" s="2">
        <v>0</v>
      </c>
    </row>
    <row r="40" spans="1:23" x14ac:dyDescent="0.25">
      <c r="B40" s="2">
        <v>0</v>
      </c>
      <c r="C40" s="2" t="s">
        <v>3</v>
      </c>
      <c r="D40" s="2">
        <v>2</v>
      </c>
      <c r="E40" s="2">
        <v>0</v>
      </c>
      <c r="H40" s="2">
        <v>1</v>
      </c>
      <c r="I40" s="2" t="s">
        <v>3</v>
      </c>
      <c r="J40" s="2">
        <v>2</v>
      </c>
      <c r="K40" s="2">
        <v>50</v>
      </c>
      <c r="N40" s="2">
        <v>0</v>
      </c>
      <c r="O40" s="2" t="s">
        <v>3</v>
      </c>
      <c r="P40" s="2">
        <v>2</v>
      </c>
      <c r="Q40" s="2">
        <v>0</v>
      </c>
    </row>
    <row r="41" spans="1:23" x14ac:dyDescent="0.25">
      <c r="B41" s="2">
        <v>1</v>
      </c>
      <c r="C41" s="2" t="s">
        <v>17</v>
      </c>
      <c r="D41" s="2">
        <v>3</v>
      </c>
      <c r="E41" s="2">
        <f>SUM(100/3)</f>
        <v>33.333333333333336</v>
      </c>
      <c r="H41" s="2">
        <v>0</v>
      </c>
      <c r="I41" s="2" t="s">
        <v>17</v>
      </c>
      <c r="J41" s="2">
        <v>3</v>
      </c>
      <c r="K41" s="2">
        <v>0</v>
      </c>
      <c r="N41" s="2">
        <v>0</v>
      </c>
      <c r="O41" s="2" t="s">
        <v>17</v>
      </c>
      <c r="P41" s="2">
        <v>3</v>
      </c>
      <c r="Q41" s="2">
        <v>0</v>
      </c>
    </row>
    <row r="42" spans="1:23" x14ac:dyDescent="0.25">
      <c r="B42" s="2">
        <v>0</v>
      </c>
      <c r="C42" s="2" t="s">
        <v>18</v>
      </c>
      <c r="D42" s="2">
        <v>1</v>
      </c>
      <c r="E42" s="2">
        <v>0</v>
      </c>
      <c r="H42" s="2">
        <v>0</v>
      </c>
      <c r="I42" s="2" t="s">
        <v>18</v>
      </c>
      <c r="J42" s="2">
        <v>1</v>
      </c>
      <c r="K42" s="2">
        <v>0</v>
      </c>
      <c r="N42" s="2">
        <v>0</v>
      </c>
      <c r="O42" s="2" t="s">
        <v>18</v>
      </c>
      <c r="P42" s="2">
        <v>1</v>
      </c>
      <c r="Q42" s="2">
        <v>0</v>
      </c>
    </row>
    <row r="43" spans="1:23" x14ac:dyDescent="0.25">
      <c r="B43" s="2">
        <v>0</v>
      </c>
      <c r="C43" s="2" t="s">
        <v>19</v>
      </c>
      <c r="D43" s="2">
        <v>1</v>
      </c>
      <c r="E43" s="2">
        <v>0</v>
      </c>
      <c r="H43" s="2">
        <v>0</v>
      </c>
      <c r="I43" s="2" t="s">
        <v>19</v>
      </c>
      <c r="J43" s="2">
        <v>1</v>
      </c>
      <c r="K43" s="2">
        <v>0</v>
      </c>
      <c r="N43" s="2">
        <v>0</v>
      </c>
      <c r="O43" s="2" t="s">
        <v>19</v>
      </c>
      <c r="P43" s="2">
        <v>1</v>
      </c>
      <c r="Q43" s="2">
        <v>0</v>
      </c>
    </row>
    <row r="45" spans="1:23" ht="23.25" x14ac:dyDescent="0.35">
      <c r="A45" s="7" t="s">
        <v>25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3" t="s">
        <v>1</v>
      </c>
      <c r="B46" s="2">
        <v>1</v>
      </c>
      <c r="C46" s="2" t="s">
        <v>2</v>
      </c>
      <c r="D46" s="2">
        <v>7</v>
      </c>
      <c r="E46" s="2">
        <f>SUM(100/7)</f>
        <v>14.285714285714286</v>
      </c>
      <c r="G46" s="3" t="s">
        <v>7</v>
      </c>
      <c r="H46" s="2">
        <v>2</v>
      </c>
      <c r="I46" s="2" t="s">
        <v>2</v>
      </c>
      <c r="J46" s="2">
        <v>7</v>
      </c>
      <c r="K46" s="2">
        <f>SUM(200/7)</f>
        <v>28.571428571428573</v>
      </c>
      <c r="M46" s="3" t="s">
        <v>8</v>
      </c>
      <c r="N46" s="2">
        <v>0</v>
      </c>
      <c r="O46" s="2" t="s">
        <v>2</v>
      </c>
      <c r="P46" s="2">
        <v>7</v>
      </c>
    </row>
    <row r="47" spans="1:23" x14ac:dyDescent="0.25">
      <c r="B47" s="2">
        <v>0</v>
      </c>
      <c r="C47" s="2" t="s">
        <v>26</v>
      </c>
      <c r="D47" s="2">
        <v>13</v>
      </c>
      <c r="H47" s="2">
        <v>10</v>
      </c>
      <c r="I47" s="2" t="s">
        <v>26</v>
      </c>
      <c r="J47" s="2">
        <v>13</v>
      </c>
      <c r="K47" s="2">
        <f>SUM(1000/13)</f>
        <v>76.92307692307692</v>
      </c>
      <c r="N47" s="2">
        <v>0</v>
      </c>
      <c r="O47" s="2" t="s">
        <v>26</v>
      </c>
      <c r="P47" s="2">
        <v>13</v>
      </c>
    </row>
    <row r="48" spans="1:23" x14ac:dyDescent="0.25">
      <c r="B48" s="2">
        <v>1</v>
      </c>
      <c r="C48" s="2" t="s">
        <v>27</v>
      </c>
      <c r="D48" s="2">
        <v>36</v>
      </c>
      <c r="E48" s="2">
        <f>SUM(100/36)</f>
        <v>2.7777777777777777</v>
      </c>
      <c r="H48" s="2">
        <v>16</v>
      </c>
      <c r="I48" s="2" t="s">
        <v>27</v>
      </c>
      <c r="J48" s="2">
        <v>36</v>
      </c>
      <c r="K48" s="2">
        <f>SUM(1600/36)</f>
        <v>44.444444444444443</v>
      </c>
      <c r="N48" s="2">
        <v>2</v>
      </c>
      <c r="O48" s="2" t="s">
        <v>27</v>
      </c>
      <c r="P48" s="2">
        <v>36</v>
      </c>
      <c r="Q48" s="2">
        <f>SUM(200/36)</f>
        <v>5.5555555555555554</v>
      </c>
    </row>
    <row r="49" spans="1:17" x14ac:dyDescent="0.25">
      <c r="B49" s="2">
        <v>1</v>
      </c>
      <c r="C49" s="2" t="s">
        <v>6</v>
      </c>
      <c r="D49" s="2">
        <v>7</v>
      </c>
      <c r="E49" s="2">
        <f>SUM(100/7)</f>
        <v>14.285714285714286</v>
      </c>
      <c r="H49" s="2">
        <v>3</v>
      </c>
      <c r="I49" s="2" t="s">
        <v>6</v>
      </c>
      <c r="J49" s="2">
        <v>7</v>
      </c>
      <c r="K49" s="2">
        <f>SUM(300/7)</f>
        <v>42.857142857142854</v>
      </c>
      <c r="N49" s="2">
        <v>3</v>
      </c>
      <c r="O49" s="2" t="s">
        <v>6</v>
      </c>
      <c r="P49" s="2">
        <v>7</v>
      </c>
      <c r="Q49" s="2">
        <f>SUM(300/7)</f>
        <v>42.857142857142854</v>
      </c>
    </row>
    <row r="50" spans="1:17" x14ac:dyDescent="0.25">
      <c r="B50" s="2">
        <v>0</v>
      </c>
      <c r="C50" s="2" t="s">
        <v>15</v>
      </c>
      <c r="D50" s="2">
        <v>2</v>
      </c>
      <c r="H50" s="2">
        <v>2</v>
      </c>
      <c r="I50" s="2" t="s">
        <v>15</v>
      </c>
      <c r="J50" s="2">
        <v>2</v>
      </c>
      <c r="K50" s="2">
        <f>SUM(200/2)</f>
        <v>100</v>
      </c>
      <c r="N50" s="2">
        <v>0</v>
      </c>
      <c r="O50" s="2" t="s">
        <v>15</v>
      </c>
      <c r="P50" s="2">
        <v>2</v>
      </c>
    </row>
    <row r="51" spans="1:17" x14ac:dyDescent="0.25">
      <c r="B51" s="2">
        <v>2</v>
      </c>
      <c r="C51" s="2" t="s">
        <v>16</v>
      </c>
      <c r="D51" s="2">
        <v>4</v>
      </c>
      <c r="E51" s="2">
        <f>SUM(200/4)</f>
        <v>50</v>
      </c>
      <c r="H51" s="2">
        <v>3</v>
      </c>
      <c r="I51" s="2" t="s">
        <v>16</v>
      </c>
      <c r="J51" s="2">
        <v>4</v>
      </c>
      <c r="K51" s="2">
        <f>SUM(300/4)</f>
        <v>75</v>
      </c>
      <c r="N51" s="2">
        <v>0</v>
      </c>
      <c r="O51" s="2" t="s">
        <v>16</v>
      </c>
      <c r="P51" s="2">
        <v>4</v>
      </c>
    </row>
    <row r="52" spans="1:17" x14ac:dyDescent="0.25">
      <c r="B52" s="2">
        <v>0</v>
      </c>
      <c r="C52" s="2" t="s">
        <v>28</v>
      </c>
      <c r="D52" s="2">
        <v>12</v>
      </c>
      <c r="H52" s="2">
        <v>11</v>
      </c>
      <c r="I52" s="2" t="s">
        <v>28</v>
      </c>
      <c r="J52" s="2">
        <v>12</v>
      </c>
      <c r="K52" s="2">
        <f>SUM(1100/12)</f>
        <v>91.666666666666671</v>
      </c>
      <c r="N52" s="2">
        <v>2</v>
      </c>
      <c r="O52" s="2" t="s">
        <v>28</v>
      </c>
      <c r="P52" s="2">
        <v>12</v>
      </c>
      <c r="Q52" s="2">
        <f>SUM(200/12)</f>
        <v>16.666666666666668</v>
      </c>
    </row>
    <row r="53" spans="1:17" x14ac:dyDescent="0.25">
      <c r="B53" s="2">
        <v>0</v>
      </c>
      <c r="C53" s="2" t="s">
        <v>3</v>
      </c>
      <c r="D53" s="2">
        <v>3</v>
      </c>
      <c r="H53" s="2">
        <v>3</v>
      </c>
      <c r="I53" s="2" t="s">
        <v>3</v>
      </c>
      <c r="J53" s="2">
        <v>3</v>
      </c>
      <c r="K53" s="2">
        <v>100</v>
      </c>
      <c r="N53" s="2">
        <v>2</v>
      </c>
      <c r="O53" s="2" t="s">
        <v>3</v>
      </c>
      <c r="P53" s="2">
        <v>3</v>
      </c>
      <c r="Q53" s="2">
        <f>SUM(200/3)</f>
        <v>66.666666666666671</v>
      </c>
    </row>
    <row r="54" spans="1:17" x14ac:dyDescent="0.25">
      <c r="B54" s="2">
        <v>0</v>
      </c>
      <c r="C54" s="2" t="s">
        <v>17</v>
      </c>
      <c r="D54" s="2">
        <v>2</v>
      </c>
      <c r="H54" s="2">
        <v>2</v>
      </c>
      <c r="I54" s="2" t="s">
        <v>17</v>
      </c>
      <c r="J54" s="2">
        <v>2</v>
      </c>
      <c r="K54" s="2">
        <v>100</v>
      </c>
      <c r="N54" s="2">
        <v>0</v>
      </c>
      <c r="O54" s="2" t="s">
        <v>17</v>
      </c>
      <c r="P54" s="2">
        <v>2</v>
      </c>
    </row>
    <row r="55" spans="1:17" x14ac:dyDescent="0.25">
      <c r="B55" s="2">
        <v>0</v>
      </c>
      <c r="C55" s="2" t="s">
        <v>29</v>
      </c>
      <c r="D55" s="2">
        <v>9</v>
      </c>
      <c r="H55" s="2">
        <v>3</v>
      </c>
      <c r="I55" s="2" t="s">
        <v>29</v>
      </c>
      <c r="J55" s="2">
        <v>9</v>
      </c>
      <c r="K55" s="2">
        <f>SUM(300/9)</f>
        <v>33.333333333333336</v>
      </c>
      <c r="N55" s="2">
        <v>2</v>
      </c>
      <c r="O55" s="2" t="s">
        <v>29</v>
      </c>
      <c r="P55" s="2">
        <v>9</v>
      </c>
      <c r="Q55" s="2">
        <f>SUM(200/9)</f>
        <v>22.222222222222221</v>
      </c>
    </row>
    <row r="56" spans="1:17" x14ac:dyDescent="0.25">
      <c r="B56" s="2">
        <v>0</v>
      </c>
      <c r="C56" s="2" t="s">
        <v>5</v>
      </c>
      <c r="D56" s="2">
        <v>2</v>
      </c>
      <c r="H56" s="2">
        <v>1</v>
      </c>
      <c r="I56" s="2" t="s">
        <v>5</v>
      </c>
      <c r="J56" s="2">
        <v>2</v>
      </c>
      <c r="K56" s="2">
        <v>50</v>
      </c>
      <c r="N56" s="2">
        <v>1</v>
      </c>
      <c r="O56" s="2" t="s">
        <v>5</v>
      </c>
      <c r="P56" s="2">
        <v>2</v>
      </c>
      <c r="Q56" s="2">
        <v>50</v>
      </c>
    </row>
    <row r="57" spans="1:17" x14ac:dyDescent="0.25">
      <c r="B57" s="2">
        <v>0</v>
      </c>
      <c r="C57" s="2" t="s">
        <v>4</v>
      </c>
      <c r="D57" s="2">
        <v>1</v>
      </c>
      <c r="H57" s="2">
        <v>1</v>
      </c>
      <c r="I57" s="2" t="s">
        <v>4</v>
      </c>
      <c r="J57" s="2">
        <v>1</v>
      </c>
      <c r="K57" s="2">
        <v>100</v>
      </c>
      <c r="N57" s="2">
        <v>0</v>
      </c>
      <c r="O57" s="2" t="s">
        <v>4</v>
      </c>
      <c r="P57" s="2">
        <v>1</v>
      </c>
    </row>
    <row r="58" spans="1:17" x14ac:dyDescent="0.25">
      <c r="B58" s="2">
        <v>1</v>
      </c>
      <c r="C58" s="2" t="s">
        <v>30</v>
      </c>
      <c r="D58" s="2">
        <v>1</v>
      </c>
      <c r="E58" s="2">
        <v>100</v>
      </c>
      <c r="H58" s="2">
        <v>0</v>
      </c>
      <c r="I58" s="2" t="s">
        <v>30</v>
      </c>
      <c r="J58" s="2">
        <v>1</v>
      </c>
      <c r="N58" s="2">
        <v>0</v>
      </c>
      <c r="O58" s="2" t="s">
        <v>30</v>
      </c>
      <c r="P58" s="2">
        <v>1</v>
      </c>
    </row>
    <row r="60" spans="1:17" x14ac:dyDescent="0.25">
      <c r="A60" s="3" t="s">
        <v>9</v>
      </c>
      <c r="B60" s="2">
        <v>2</v>
      </c>
      <c r="C60" s="2" t="s">
        <v>2</v>
      </c>
      <c r="D60" s="2">
        <v>7</v>
      </c>
      <c r="E60" s="2">
        <f>SUM(200/7)</f>
        <v>28.571428571428573</v>
      </c>
      <c r="G60" s="3" t="s">
        <v>20</v>
      </c>
      <c r="H60" s="2">
        <v>1</v>
      </c>
      <c r="I60" s="2" t="s">
        <v>2</v>
      </c>
      <c r="J60" s="2">
        <v>7</v>
      </c>
      <c r="K60" s="2">
        <f>SUM(100/7)</f>
        <v>14.285714285714286</v>
      </c>
      <c r="M60" s="3" t="s">
        <v>31</v>
      </c>
      <c r="O60" s="2" t="s">
        <v>2</v>
      </c>
      <c r="P60" s="2">
        <v>7</v>
      </c>
    </row>
    <row r="61" spans="1:17" x14ac:dyDescent="0.25">
      <c r="B61" s="2">
        <v>4</v>
      </c>
      <c r="C61" s="2" t="s">
        <v>26</v>
      </c>
      <c r="D61" s="2">
        <v>13</v>
      </c>
      <c r="E61" s="2">
        <f>SUM(400/13)</f>
        <v>30.76923076923077</v>
      </c>
      <c r="I61" s="2" t="s">
        <v>26</v>
      </c>
      <c r="J61" s="2">
        <v>13</v>
      </c>
      <c r="N61" s="2">
        <v>1</v>
      </c>
      <c r="O61" s="2" t="s">
        <v>26</v>
      </c>
      <c r="P61" s="2">
        <v>13</v>
      </c>
      <c r="Q61" s="2">
        <f>SUM(100/13)</f>
        <v>7.6923076923076925</v>
      </c>
    </row>
    <row r="62" spans="1:17" x14ac:dyDescent="0.25">
      <c r="B62" s="2">
        <v>19</v>
      </c>
      <c r="C62" s="2" t="s">
        <v>27</v>
      </c>
      <c r="D62" s="2">
        <v>36</v>
      </c>
      <c r="E62" s="2">
        <f>SUM(1900/36)</f>
        <v>52.777777777777779</v>
      </c>
      <c r="I62" s="2" t="s">
        <v>27</v>
      </c>
      <c r="J62" s="2">
        <v>36</v>
      </c>
      <c r="O62" s="2" t="s">
        <v>27</v>
      </c>
      <c r="P62" s="2">
        <v>36</v>
      </c>
    </row>
    <row r="63" spans="1:17" x14ac:dyDescent="0.25">
      <c r="B63" s="2">
        <v>2</v>
      </c>
      <c r="C63" s="2" t="s">
        <v>6</v>
      </c>
      <c r="D63" s="2">
        <v>7</v>
      </c>
      <c r="E63" s="2">
        <f>SUM(200/7)</f>
        <v>28.571428571428573</v>
      </c>
      <c r="I63" s="2" t="s">
        <v>6</v>
      </c>
      <c r="J63" s="2">
        <v>7</v>
      </c>
      <c r="N63" s="2">
        <v>1</v>
      </c>
      <c r="O63" s="2" t="s">
        <v>6</v>
      </c>
      <c r="P63" s="2">
        <v>7</v>
      </c>
      <c r="Q63" s="2">
        <f>SUM(100/7)</f>
        <v>14.285714285714286</v>
      </c>
    </row>
    <row r="64" spans="1:17" x14ac:dyDescent="0.25">
      <c r="B64" s="2">
        <v>1</v>
      </c>
      <c r="C64" s="2" t="s">
        <v>15</v>
      </c>
      <c r="D64" s="2">
        <v>2</v>
      </c>
      <c r="E64" s="2">
        <v>50</v>
      </c>
      <c r="I64" s="2" t="s">
        <v>15</v>
      </c>
      <c r="J64" s="2">
        <v>2</v>
      </c>
      <c r="O64" s="2" t="s">
        <v>15</v>
      </c>
      <c r="P64" s="2">
        <v>2</v>
      </c>
    </row>
    <row r="65" spans="1:17" x14ac:dyDescent="0.25">
      <c r="B65" s="2">
        <v>1</v>
      </c>
      <c r="C65" s="2" t="s">
        <v>16</v>
      </c>
      <c r="D65" s="2">
        <v>4</v>
      </c>
      <c r="E65" s="2">
        <v>25</v>
      </c>
      <c r="H65" s="2">
        <v>1</v>
      </c>
      <c r="I65" s="2" t="s">
        <v>16</v>
      </c>
      <c r="J65" s="2">
        <v>4</v>
      </c>
      <c r="K65" s="2">
        <f>SUM(100/4)</f>
        <v>25</v>
      </c>
      <c r="O65" s="2" t="s">
        <v>16</v>
      </c>
      <c r="P65" s="2">
        <v>4</v>
      </c>
    </row>
    <row r="66" spans="1:17" x14ac:dyDescent="0.25">
      <c r="B66" s="2">
        <v>7</v>
      </c>
      <c r="C66" s="2" t="s">
        <v>28</v>
      </c>
      <c r="D66" s="2">
        <v>12</v>
      </c>
      <c r="E66" s="2">
        <f>SUM(700/12)</f>
        <v>58.333333333333336</v>
      </c>
      <c r="H66" s="2">
        <v>1</v>
      </c>
      <c r="I66" s="2" t="s">
        <v>28</v>
      </c>
      <c r="J66" s="2">
        <v>12</v>
      </c>
      <c r="K66" s="2">
        <f>SUM(100/12)</f>
        <v>8.3333333333333339</v>
      </c>
      <c r="N66" s="2">
        <v>1</v>
      </c>
      <c r="O66" s="2" t="s">
        <v>28</v>
      </c>
      <c r="P66" s="2">
        <v>12</v>
      </c>
      <c r="Q66" s="2">
        <f>SUM(100/12)</f>
        <v>8.3333333333333339</v>
      </c>
    </row>
    <row r="67" spans="1:17" x14ac:dyDescent="0.25">
      <c r="B67" s="2">
        <v>1</v>
      </c>
      <c r="C67" s="2" t="s">
        <v>3</v>
      </c>
      <c r="D67" s="2">
        <v>3</v>
      </c>
      <c r="E67" s="2">
        <v>33.33</v>
      </c>
      <c r="I67" s="2" t="s">
        <v>3</v>
      </c>
      <c r="J67" s="2">
        <v>3</v>
      </c>
      <c r="O67" s="2" t="s">
        <v>3</v>
      </c>
      <c r="P67" s="2">
        <v>3</v>
      </c>
    </row>
    <row r="68" spans="1:17" x14ac:dyDescent="0.25">
      <c r="B68" s="2">
        <v>2</v>
      </c>
      <c r="C68" s="2" t="s">
        <v>17</v>
      </c>
      <c r="D68" s="2">
        <v>2</v>
      </c>
      <c r="E68" s="2">
        <v>100</v>
      </c>
      <c r="I68" s="2" t="s">
        <v>17</v>
      </c>
      <c r="J68" s="2">
        <v>2</v>
      </c>
      <c r="O68" s="2" t="s">
        <v>17</v>
      </c>
      <c r="P68" s="2">
        <v>2</v>
      </c>
    </row>
    <row r="69" spans="1:17" x14ac:dyDescent="0.25">
      <c r="B69" s="2">
        <v>3</v>
      </c>
      <c r="C69" s="2" t="s">
        <v>29</v>
      </c>
      <c r="D69" s="2">
        <v>9</v>
      </c>
      <c r="E69" s="2">
        <v>33.33</v>
      </c>
      <c r="I69" s="2" t="s">
        <v>29</v>
      </c>
      <c r="J69" s="2">
        <v>9</v>
      </c>
      <c r="N69" s="2">
        <v>1</v>
      </c>
      <c r="O69" s="2" t="s">
        <v>29</v>
      </c>
      <c r="P69" s="2">
        <v>9</v>
      </c>
      <c r="Q69" s="2">
        <f>SUM(100/9)</f>
        <v>11.111111111111111</v>
      </c>
    </row>
    <row r="70" spans="1:17" x14ac:dyDescent="0.25">
      <c r="B70" s="2">
        <v>1</v>
      </c>
      <c r="C70" s="2" t="s">
        <v>5</v>
      </c>
      <c r="D70" s="2">
        <v>2</v>
      </c>
      <c r="E70" s="2">
        <v>50</v>
      </c>
      <c r="I70" s="2" t="s">
        <v>5</v>
      </c>
      <c r="J70" s="2">
        <v>2</v>
      </c>
      <c r="O70" s="2" t="s">
        <v>5</v>
      </c>
      <c r="P70" s="2">
        <v>2</v>
      </c>
    </row>
    <row r="71" spans="1:17" x14ac:dyDescent="0.25">
      <c r="B71" s="2">
        <v>0</v>
      </c>
      <c r="C71" s="2" t="s">
        <v>4</v>
      </c>
      <c r="D71" s="2">
        <v>1</v>
      </c>
      <c r="I71" s="2" t="s">
        <v>4</v>
      </c>
      <c r="J71" s="2">
        <v>1</v>
      </c>
      <c r="O71" s="2" t="s">
        <v>4</v>
      </c>
      <c r="P71" s="2">
        <v>1</v>
      </c>
    </row>
    <row r="72" spans="1:17" x14ac:dyDescent="0.25">
      <c r="B72" s="2">
        <v>1</v>
      </c>
      <c r="C72" s="2" t="s">
        <v>30</v>
      </c>
      <c r="D72" s="2">
        <v>1</v>
      </c>
      <c r="E72" s="2">
        <v>100</v>
      </c>
      <c r="I72" s="2" t="s">
        <v>30</v>
      </c>
      <c r="J72" s="2">
        <v>1</v>
      </c>
      <c r="O72" s="2" t="s">
        <v>30</v>
      </c>
      <c r="P72" s="2">
        <v>1</v>
      </c>
    </row>
    <row r="74" spans="1:17" x14ac:dyDescent="0.25">
      <c r="A74" s="3" t="s">
        <v>32</v>
      </c>
      <c r="C74" s="2" t="s">
        <v>2</v>
      </c>
      <c r="D74" s="2">
        <v>7</v>
      </c>
      <c r="G74" s="3" t="s">
        <v>10</v>
      </c>
      <c r="I74" s="2" t="s">
        <v>2</v>
      </c>
      <c r="J74" s="2">
        <v>7</v>
      </c>
      <c r="M74" s="3" t="s">
        <v>11</v>
      </c>
      <c r="N74" s="2">
        <v>3</v>
      </c>
      <c r="O74" s="2" t="s">
        <v>2</v>
      </c>
      <c r="P74" s="2">
        <v>7</v>
      </c>
      <c r="Q74" s="2">
        <f>SUM(300/7)</f>
        <v>42.857142857142854</v>
      </c>
    </row>
    <row r="75" spans="1:17" x14ac:dyDescent="0.25">
      <c r="C75" s="2" t="s">
        <v>26</v>
      </c>
      <c r="D75" s="2">
        <v>13</v>
      </c>
      <c r="H75" s="2">
        <v>1</v>
      </c>
      <c r="I75" s="2" t="s">
        <v>26</v>
      </c>
      <c r="J75" s="2">
        <v>13</v>
      </c>
      <c r="K75" s="2">
        <f>SUM(100/13)</f>
        <v>7.6923076923076925</v>
      </c>
      <c r="N75" s="2">
        <v>3</v>
      </c>
      <c r="O75" s="2" t="s">
        <v>26</v>
      </c>
      <c r="P75" s="2">
        <v>13</v>
      </c>
      <c r="Q75" s="2">
        <f>SUM(300/13)</f>
        <v>23.076923076923077</v>
      </c>
    </row>
    <row r="76" spans="1:17" x14ac:dyDescent="0.25">
      <c r="C76" s="2" t="s">
        <v>27</v>
      </c>
      <c r="D76" s="2">
        <v>36</v>
      </c>
      <c r="H76" s="2">
        <v>2</v>
      </c>
      <c r="I76" s="2" t="s">
        <v>27</v>
      </c>
      <c r="J76" s="2">
        <v>36</v>
      </c>
      <c r="K76" s="2">
        <f>SUM(200/36)</f>
        <v>5.5555555555555554</v>
      </c>
      <c r="N76" s="2">
        <v>15</v>
      </c>
      <c r="O76" s="2" t="s">
        <v>27</v>
      </c>
      <c r="P76" s="2">
        <v>36</v>
      </c>
      <c r="Q76" s="2">
        <f>SUM(1500/36)</f>
        <v>41.666666666666664</v>
      </c>
    </row>
    <row r="77" spans="1:17" x14ac:dyDescent="0.25">
      <c r="C77" s="2" t="s">
        <v>6</v>
      </c>
      <c r="D77" s="2">
        <v>7</v>
      </c>
      <c r="I77" s="2" t="s">
        <v>6</v>
      </c>
      <c r="J77" s="2">
        <v>7</v>
      </c>
      <c r="N77" s="2">
        <v>2</v>
      </c>
      <c r="O77" s="2" t="s">
        <v>6</v>
      </c>
      <c r="P77" s="2">
        <v>7</v>
      </c>
      <c r="Q77" s="2">
        <f>SUM(200/7)</f>
        <v>28.571428571428573</v>
      </c>
    </row>
    <row r="78" spans="1:17" x14ac:dyDescent="0.25">
      <c r="C78" s="2" t="s">
        <v>15</v>
      </c>
      <c r="D78" s="2">
        <v>2</v>
      </c>
      <c r="I78" s="2" t="s">
        <v>15</v>
      </c>
      <c r="J78" s="2">
        <v>2</v>
      </c>
      <c r="N78" s="2">
        <v>2</v>
      </c>
      <c r="O78" s="2" t="s">
        <v>15</v>
      </c>
      <c r="P78" s="2">
        <v>2</v>
      </c>
      <c r="Q78" s="2">
        <f>SUM(200/2)</f>
        <v>100</v>
      </c>
    </row>
    <row r="79" spans="1:17" x14ac:dyDescent="0.25">
      <c r="C79" s="2" t="s">
        <v>16</v>
      </c>
      <c r="D79" s="2">
        <v>4</v>
      </c>
      <c r="I79" s="2" t="s">
        <v>16</v>
      </c>
      <c r="J79" s="2">
        <v>4</v>
      </c>
      <c r="N79" s="2">
        <v>2</v>
      </c>
      <c r="O79" s="2" t="s">
        <v>16</v>
      </c>
      <c r="P79" s="2">
        <v>4</v>
      </c>
      <c r="Q79" s="2">
        <f>SUM(200/4)</f>
        <v>50</v>
      </c>
    </row>
    <row r="80" spans="1:17" x14ac:dyDescent="0.25">
      <c r="C80" s="2" t="s">
        <v>28</v>
      </c>
      <c r="D80" s="2">
        <v>12</v>
      </c>
      <c r="I80" s="2" t="s">
        <v>28</v>
      </c>
      <c r="J80" s="2">
        <v>12</v>
      </c>
      <c r="N80" s="2">
        <v>5</v>
      </c>
      <c r="O80" s="2" t="s">
        <v>28</v>
      </c>
      <c r="P80" s="2">
        <v>12</v>
      </c>
      <c r="Q80" s="2">
        <f>SUM(500/12)</f>
        <v>41.666666666666664</v>
      </c>
    </row>
    <row r="81" spans="1:17" x14ac:dyDescent="0.25">
      <c r="C81" s="2" t="s">
        <v>3</v>
      </c>
      <c r="D81" s="2">
        <v>3</v>
      </c>
      <c r="I81" s="2" t="s">
        <v>3</v>
      </c>
      <c r="J81" s="2">
        <v>3</v>
      </c>
      <c r="N81" s="2">
        <v>3</v>
      </c>
      <c r="O81" s="2" t="s">
        <v>3</v>
      </c>
      <c r="P81" s="2">
        <v>3</v>
      </c>
      <c r="Q81" s="2">
        <f>SUM(300/3)</f>
        <v>100</v>
      </c>
    </row>
    <row r="82" spans="1:17" x14ac:dyDescent="0.25">
      <c r="C82" s="2" t="s">
        <v>17</v>
      </c>
      <c r="D82" s="2">
        <v>2</v>
      </c>
      <c r="I82" s="2" t="s">
        <v>17</v>
      </c>
      <c r="J82" s="2">
        <v>2</v>
      </c>
      <c r="O82" s="2" t="s">
        <v>17</v>
      </c>
      <c r="P82" s="2">
        <v>2</v>
      </c>
    </row>
    <row r="83" spans="1:17" x14ac:dyDescent="0.25">
      <c r="B83" s="2">
        <v>1</v>
      </c>
      <c r="C83" s="2" t="s">
        <v>29</v>
      </c>
      <c r="D83" s="2">
        <v>9</v>
      </c>
      <c r="E83" s="2">
        <f>SUM(100/9)</f>
        <v>11.111111111111111</v>
      </c>
      <c r="I83" s="2" t="s">
        <v>29</v>
      </c>
      <c r="J83" s="2">
        <v>9</v>
      </c>
      <c r="N83" s="2">
        <v>3</v>
      </c>
      <c r="O83" s="2" t="s">
        <v>29</v>
      </c>
      <c r="P83" s="2">
        <v>9</v>
      </c>
      <c r="Q83" s="2">
        <f>SUM(300/9)</f>
        <v>33.333333333333336</v>
      </c>
    </row>
    <row r="84" spans="1:17" x14ac:dyDescent="0.25">
      <c r="C84" s="2" t="s">
        <v>5</v>
      </c>
      <c r="D84" s="2">
        <v>2</v>
      </c>
      <c r="I84" s="2" t="s">
        <v>5</v>
      </c>
      <c r="J84" s="2">
        <v>2</v>
      </c>
      <c r="N84" s="2">
        <v>2</v>
      </c>
      <c r="O84" s="2" t="s">
        <v>5</v>
      </c>
      <c r="P84" s="2">
        <v>2</v>
      </c>
      <c r="Q84" s="2">
        <v>100</v>
      </c>
    </row>
    <row r="85" spans="1:17" x14ac:dyDescent="0.25">
      <c r="C85" s="2" t="s">
        <v>4</v>
      </c>
      <c r="D85" s="2">
        <v>1</v>
      </c>
      <c r="I85" s="2" t="s">
        <v>4</v>
      </c>
      <c r="J85" s="2">
        <v>1</v>
      </c>
      <c r="O85" s="2" t="s">
        <v>4</v>
      </c>
      <c r="P85" s="2">
        <v>1</v>
      </c>
    </row>
    <row r="86" spans="1:17" x14ac:dyDescent="0.25">
      <c r="C86" s="2" t="s">
        <v>30</v>
      </c>
      <c r="D86" s="2">
        <v>1</v>
      </c>
      <c r="I86" s="2" t="s">
        <v>30</v>
      </c>
      <c r="J86" s="2">
        <v>1</v>
      </c>
      <c r="O86" s="2" t="s">
        <v>30</v>
      </c>
      <c r="P86" s="2">
        <v>1</v>
      </c>
    </row>
    <row r="88" spans="1:17" x14ac:dyDescent="0.25">
      <c r="A88" s="3" t="s">
        <v>12</v>
      </c>
      <c r="B88" s="2">
        <v>1</v>
      </c>
      <c r="C88" s="2" t="s">
        <v>2</v>
      </c>
      <c r="D88" s="2">
        <v>7</v>
      </c>
      <c r="E88" s="2">
        <f>SUM(100/7)</f>
        <v>14.285714285714286</v>
      </c>
      <c r="G88" s="3" t="s">
        <v>13</v>
      </c>
      <c r="H88" s="2">
        <v>1</v>
      </c>
      <c r="I88" s="2" t="s">
        <v>2</v>
      </c>
      <c r="J88" s="2">
        <v>7</v>
      </c>
      <c r="K88" s="2">
        <f>SUM(100/7)</f>
        <v>14.285714285714286</v>
      </c>
    </row>
    <row r="89" spans="1:17" x14ac:dyDescent="0.25">
      <c r="C89" s="2" t="s">
        <v>26</v>
      </c>
      <c r="D89" s="2">
        <v>13</v>
      </c>
      <c r="I89" s="2" t="s">
        <v>26</v>
      </c>
      <c r="J89" s="2">
        <v>13</v>
      </c>
    </row>
    <row r="90" spans="1:17" x14ac:dyDescent="0.25">
      <c r="C90" s="2" t="s">
        <v>27</v>
      </c>
      <c r="D90" s="2">
        <v>36</v>
      </c>
      <c r="H90" s="2">
        <v>4</v>
      </c>
      <c r="I90" s="2" t="s">
        <v>27</v>
      </c>
      <c r="J90" s="2">
        <v>36</v>
      </c>
      <c r="K90" s="2">
        <f>SUM(400/36)</f>
        <v>11.111111111111111</v>
      </c>
    </row>
    <row r="91" spans="1:17" x14ac:dyDescent="0.25">
      <c r="C91" s="2" t="s">
        <v>6</v>
      </c>
      <c r="D91" s="2">
        <v>7</v>
      </c>
      <c r="I91" s="2" t="s">
        <v>6</v>
      </c>
      <c r="J91" s="2">
        <v>7</v>
      </c>
    </row>
    <row r="92" spans="1:17" x14ac:dyDescent="0.25">
      <c r="C92" s="2" t="s">
        <v>15</v>
      </c>
      <c r="D92" s="2">
        <v>2</v>
      </c>
      <c r="I92" s="2" t="s">
        <v>15</v>
      </c>
      <c r="J92" s="2">
        <v>2</v>
      </c>
    </row>
    <row r="93" spans="1:17" x14ac:dyDescent="0.25">
      <c r="B93" s="2">
        <v>2</v>
      </c>
      <c r="C93" s="2" t="s">
        <v>16</v>
      </c>
      <c r="D93" s="2">
        <v>4</v>
      </c>
      <c r="E93" s="2">
        <f>SUM(200/4)</f>
        <v>50</v>
      </c>
      <c r="I93" s="2" t="s">
        <v>16</v>
      </c>
      <c r="J93" s="2">
        <v>4</v>
      </c>
    </row>
    <row r="94" spans="1:17" x14ac:dyDescent="0.25">
      <c r="C94" s="2" t="s">
        <v>28</v>
      </c>
      <c r="D94" s="2">
        <v>12</v>
      </c>
      <c r="I94" s="2" t="s">
        <v>28</v>
      </c>
      <c r="J94" s="2">
        <v>12</v>
      </c>
    </row>
    <row r="95" spans="1:17" x14ac:dyDescent="0.25">
      <c r="C95" s="2" t="s">
        <v>3</v>
      </c>
      <c r="D95" s="2">
        <v>3</v>
      </c>
      <c r="I95" s="2" t="s">
        <v>3</v>
      </c>
      <c r="J95" s="2">
        <v>3</v>
      </c>
    </row>
    <row r="96" spans="1:17" x14ac:dyDescent="0.25">
      <c r="C96" s="2" t="s">
        <v>17</v>
      </c>
      <c r="D96" s="2">
        <v>2</v>
      </c>
      <c r="I96" s="2" t="s">
        <v>17</v>
      </c>
      <c r="J96" s="2">
        <v>2</v>
      </c>
    </row>
    <row r="97" spans="1:23" x14ac:dyDescent="0.25">
      <c r="B97" s="2">
        <v>2</v>
      </c>
      <c r="C97" s="2" t="s">
        <v>29</v>
      </c>
      <c r="D97" s="2">
        <v>9</v>
      </c>
      <c r="E97" s="2">
        <f>SUM(200/9)</f>
        <v>22.222222222222221</v>
      </c>
      <c r="I97" s="2" t="s">
        <v>29</v>
      </c>
      <c r="J97" s="2">
        <v>9</v>
      </c>
    </row>
    <row r="98" spans="1:23" x14ac:dyDescent="0.25">
      <c r="C98" s="2" t="s">
        <v>5</v>
      </c>
      <c r="D98" s="2">
        <v>2</v>
      </c>
      <c r="I98" s="2" t="s">
        <v>5</v>
      </c>
      <c r="J98" s="2">
        <v>2</v>
      </c>
    </row>
    <row r="99" spans="1:23" x14ac:dyDescent="0.25">
      <c r="C99" s="2" t="s">
        <v>4</v>
      </c>
      <c r="D99" s="2">
        <v>1</v>
      </c>
      <c r="I99" s="2" t="s">
        <v>4</v>
      </c>
      <c r="J99" s="2">
        <v>1</v>
      </c>
    </row>
    <row r="100" spans="1:23" x14ac:dyDescent="0.25">
      <c r="B100" s="2">
        <v>1</v>
      </c>
      <c r="C100" s="2" t="s">
        <v>30</v>
      </c>
      <c r="D100" s="2">
        <v>1</v>
      </c>
      <c r="E100" s="2">
        <v>100</v>
      </c>
      <c r="I100" s="2" t="s">
        <v>30</v>
      </c>
      <c r="J100" s="2">
        <v>1</v>
      </c>
    </row>
    <row r="102" spans="1:23" ht="23.25" x14ac:dyDescent="0.35">
      <c r="A102" s="7" t="s">
        <v>33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3" t="s">
        <v>1</v>
      </c>
      <c r="C103" s="2" t="s">
        <v>2</v>
      </c>
      <c r="D103" s="2">
        <v>6</v>
      </c>
      <c r="G103" s="3" t="s">
        <v>7</v>
      </c>
      <c r="H103" s="2">
        <v>3</v>
      </c>
      <c r="I103" s="2" t="s">
        <v>2</v>
      </c>
      <c r="J103" s="2">
        <v>6</v>
      </c>
      <c r="K103" s="2">
        <f>SUM(300/6)</f>
        <v>50</v>
      </c>
      <c r="M103" s="3" t="s">
        <v>8</v>
      </c>
      <c r="N103" s="2">
        <v>1</v>
      </c>
      <c r="O103" s="2" t="s">
        <v>2</v>
      </c>
      <c r="P103" s="2">
        <v>6</v>
      </c>
      <c r="Q103" s="2">
        <f>SUM(100/6)</f>
        <v>16.666666666666668</v>
      </c>
    </row>
    <row r="104" spans="1:23" x14ac:dyDescent="0.25">
      <c r="C104" s="2" t="s">
        <v>26</v>
      </c>
      <c r="D104" s="2">
        <v>1</v>
      </c>
      <c r="I104" s="2" t="s">
        <v>26</v>
      </c>
      <c r="J104" s="2">
        <v>1</v>
      </c>
      <c r="O104" s="2" t="s">
        <v>26</v>
      </c>
      <c r="P104" s="2">
        <v>1</v>
      </c>
    </row>
    <row r="105" spans="1:23" x14ac:dyDescent="0.25">
      <c r="C105" s="2" t="s">
        <v>27</v>
      </c>
      <c r="D105" s="2">
        <v>1</v>
      </c>
      <c r="I105" s="2" t="s">
        <v>27</v>
      </c>
      <c r="J105" s="2">
        <v>1</v>
      </c>
      <c r="O105" s="2" t="s">
        <v>27</v>
      </c>
      <c r="P105" s="2">
        <v>1</v>
      </c>
    </row>
    <row r="106" spans="1:23" x14ac:dyDescent="0.25">
      <c r="C106" s="2" t="s">
        <v>6</v>
      </c>
      <c r="D106" s="2">
        <v>3</v>
      </c>
      <c r="I106" s="2" t="s">
        <v>6</v>
      </c>
      <c r="J106" s="2">
        <v>3</v>
      </c>
      <c r="O106" s="2" t="s">
        <v>6</v>
      </c>
      <c r="P106" s="2">
        <v>3</v>
      </c>
    </row>
    <row r="107" spans="1:23" x14ac:dyDescent="0.25">
      <c r="C107" s="2" t="s">
        <v>15</v>
      </c>
      <c r="D107" s="2">
        <v>7</v>
      </c>
      <c r="H107" s="2">
        <v>3</v>
      </c>
      <c r="I107" s="2" t="s">
        <v>15</v>
      </c>
      <c r="J107" s="2">
        <v>7</v>
      </c>
      <c r="K107" s="2">
        <f>SUM(300/7)</f>
        <v>42.857142857142854</v>
      </c>
      <c r="N107" s="2">
        <v>1</v>
      </c>
      <c r="O107" s="2" t="s">
        <v>15</v>
      </c>
      <c r="P107" s="2">
        <v>7</v>
      </c>
      <c r="Q107" s="2">
        <f>SUM(100/7)</f>
        <v>14.285714285714286</v>
      </c>
    </row>
    <row r="108" spans="1:23" x14ac:dyDescent="0.25">
      <c r="C108" s="2" t="s">
        <v>3</v>
      </c>
      <c r="D108" s="2">
        <v>1</v>
      </c>
      <c r="I108" s="2" t="s">
        <v>3</v>
      </c>
      <c r="J108" s="2">
        <v>1</v>
      </c>
      <c r="O108" s="2" t="s">
        <v>3</v>
      </c>
      <c r="P108" s="2">
        <v>1</v>
      </c>
    </row>
    <row r="109" spans="1:23" x14ac:dyDescent="0.25">
      <c r="B109" s="2">
        <v>1</v>
      </c>
      <c r="C109" s="2" t="s">
        <v>17</v>
      </c>
      <c r="D109" s="2">
        <v>11</v>
      </c>
      <c r="E109" s="2">
        <f>SUM(100/11)</f>
        <v>9.0909090909090917</v>
      </c>
      <c r="H109" s="2">
        <v>7</v>
      </c>
      <c r="I109" s="2" t="s">
        <v>17</v>
      </c>
      <c r="J109" s="2">
        <v>11</v>
      </c>
      <c r="K109" s="2">
        <f>SUM(700/11)</f>
        <v>63.636363636363633</v>
      </c>
      <c r="N109" s="2">
        <v>1</v>
      </c>
      <c r="O109" s="2" t="s">
        <v>17</v>
      </c>
      <c r="P109" s="2">
        <v>11</v>
      </c>
      <c r="Q109" s="2">
        <f>SUM(100/11)</f>
        <v>9.0909090909090917</v>
      </c>
    </row>
    <row r="110" spans="1:23" x14ac:dyDescent="0.25">
      <c r="C110" s="2" t="s">
        <v>29</v>
      </c>
      <c r="D110" s="2">
        <v>1</v>
      </c>
      <c r="I110" s="2" t="s">
        <v>29</v>
      </c>
      <c r="J110" s="2">
        <v>1</v>
      </c>
      <c r="O110" s="2" t="s">
        <v>29</v>
      </c>
      <c r="P110" s="2">
        <v>1</v>
      </c>
    </row>
    <row r="112" spans="1:23" x14ac:dyDescent="0.25">
      <c r="A112" s="3" t="s">
        <v>9</v>
      </c>
      <c r="B112" s="2">
        <v>2</v>
      </c>
      <c r="C112" s="2" t="s">
        <v>2</v>
      </c>
      <c r="D112" s="2">
        <v>6</v>
      </c>
      <c r="E112" s="2">
        <f>SUM(200/6)</f>
        <v>33.333333333333336</v>
      </c>
      <c r="G112" s="3" t="s">
        <v>20</v>
      </c>
      <c r="H112" s="2">
        <v>1</v>
      </c>
      <c r="I112" s="2" t="s">
        <v>2</v>
      </c>
      <c r="J112" s="2">
        <v>6</v>
      </c>
      <c r="K112" s="2">
        <f>SUM(100/6)</f>
        <v>16.666666666666668</v>
      </c>
      <c r="M112" s="3" t="s">
        <v>31</v>
      </c>
      <c r="O112" s="2" t="s">
        <v>2</v>
      </c>
      <c r="P112" s="2">
        <v>6</v>
      </c>
    </row>
    <row r="113" spans="1:17" x14ac:dyDescent="0.25">
      <c r="B113" s="2">
        <v>1</v>
      </c>
      <c r="C113" s="2" t="s">
        <v>26</v>
      </c>
      <c r="D113" s="2">
        <v>1</v>
      </c>
      <c r="E113" s="2">
        <v>100</v>
      </c>
      <c r="I113" s="2" t="s">
        <v>26</v>
      </c>
      <c r="J113" s="2">
        <v>1</v>
      </c>
      <c r="O113" s="2" t="s">
        <v>26</v>
      </c>
      <c r="P113" s="2">
        <v>1</v>
      </c>
    </row>
    <row r="114" spans="1:17" x14ac:dyDescent="0.25">
      <c r="C114" s="2" t="s">
        <v>27</v>
      </c>
      <c r="D114" s="2">
        <v>1</v>
      </c>
      <c r="I114" s="2" t="s">
        <v>27</v>
      </c>
      <c r="J114" s="2">
        <v>1</v>
      </c>
      <c r="O114" s="2" t="s">
        <v>27</v>
      </c>
      <c r="P114" s="2">
        <v>1</v>
      </c>
    </row>
    <row r="115" spans="1:17" x14ac:dyDescent="0.25">
      <c r="B115" s="2">
        <v>3</v>
      </c>
      <c r="C115" s="2" t="s">
        <v>6</v>
      </c>
      <c r="D115" s="2">
        <v>3</v>
      </c>
      <c r="E115" s="2">
        <v>100</v>
      </c>
      <c r="I115" s="2" t="s">
        <v>6</v>
      </c>
      <c r="J115" s="2">
        <v>3</v>
      </c>
      <c r="O115" s="2" t="s">
        <v>6</v>
      </c>
      <c r="P115" s="2">
        <v>3</v>
      </c>
    </row>
    <row r="116" spans="1:17" x14ac:dyDescent="0.25">
      <c r="B116" s="2">
        <v>3</v>
      </c>
      <c r="C116" s="2" t="s">
        <v>15</v>
      </c>
      <c r="D116" s="2">
        <v>7</v>
      </c>
      <c r="E116" s="2">
        <f>SUM(300/7)</f>
        <v>42.857142857142854</v>
      </c>
      <c r="I116" s="2" t="s">
        <v>15</v>
      </c>
      <c r="J116" s="2">
        <v>7</v>
      </c>
      <c r="N116" s="2">
        <v>1</v>
      </c>
      <c r="O116" s="2" t="s">
        <v>15</v>
      </c>
      <c r="P116" s="2">
        <v>7</v>
      </c>
      <c r="Q116" s="2">
        <f>SUM(100/7)</f>
        <v>14.285714285714286</v>
      </c>
    </row>
    <row r="117" spans="1:17" x14ac:dyDescent="0.25">
      <c r="B117" s="2">
        <v>1</v>
      </c>
      <c r="C117" s="2" t="s">
        <v>3</v>
      </c>
      <c r="D117" s="2">
        <v>1</v>
      </c>
      <c r="E117" s="2">
        <v>100</v>
      </c>
      <c r="I117" s="2" t="s">
        <v>3</v>
      </c>
      <c r="J117" s="2">
        <v>1</v>
      </c>
      <c r="O117" s="2" t="s">
        <v>3</v>
      </c>
      <c r="P117" s="2">
        <v>1</v>
      </c>
    </row>
    <row r="118" spans="1:17" x14ac:dyDescent="0.25">
      <c r="B118" s="2">
        <v>5</v>
      </c>
      <c r="C118" s="2" t="s">
        <v>17</v>
      </c>
      <c r="D118" s="2">
        <v>11</v>
      </c>
      <c r="E118" s="2">
        <f>SUM(500/11)</f>
        <v>45.454545454545453</v>
      </c>
      <c r="I118" s="2" t="s">
        <v>17</v>
      </c>
      <c r="J118" s="2">
        <v>11</v>
      </c>
      <c r="O118" s="2" t="s">
        <v>17</v>
      </c>
      <c r="P118" s="2">
        <v>11</v>
      </c>
    </row>
    <row r="119" spans="1:17" x14ac:dyDescent="0.25">
      <c r="B119" s="2">
        <v>1</v>
      </c>
      <c r="C119" s="2" t="s">
        <v>29</v>
      </c>
      <c r="D119" s="2">
        <v>1</v>
      </c>
      <c r="E119" s="2">
        <v>100</v>
      </c>
      <c r="I119" s="2" t="s">
        <v>29</v>
      </c>
      <c r="J119" s="2">
        <v>1</v>
      </c>
      <c r="O119" s="2" t="s">
        <v>29</v>
      </c>
      <c r="P119" s="2">
        <v>1</v>
      </c>
    </row>
    <row r="121" spans="1:17" x14ac:dyDescent="0.25">
      <c r="A121" s="3" t="s">
        <v>10</v>
      </c>
      <c r="C121" s="2" t="s">
        <v>2</v>
      </c>
      <c r="D121" s="2">
        <v>6</v>
      </c>
      <c r="G121" s="3" t="s">
        <v>11</v>
      </c>
      <c r="H121" s="2">
        <v>1</v>
      </c>
      <c r="I121" s="2" t="s">
        <v>2</v>
      </c>
      <c r="J121" s="2">
        <v>6</v>
      </c>
      <c r="K121" s="2">
        <f>SUM(100/6)</f>
        <v>16.666666666666668</v>
      </c>
    </row>
    <row r="122" spans="1:17" x14ac:dyDescent="0.25">
      <c r="C122" s="2" t="s">
        <v>26</v>
      </c>
      <c r="D122" s="2">
        <v>1</v>
      </c>
      <c r="I122" s="2" t="s">
        <v>26</v>
      </c>
      <c r="J122" s="2">
        <v>1</v>
      </c>
    </row>
    <row r="123" spans="1:17" x14ac:dyDescent="0.25">
      <c r="B123" s="2">
        <v>1</v>
      </c>
      <c r="C123" s="2" t="s">
        <v>27</v>
      </c>
      <c r="D123" s="2">
        <v>1</v>
      </c>
      <c r="E123" s="2">
        <v>100</v>
      </c>
      <c r="I123" s="2" t="s">
        <v>27</v>
      </c>
      <c r="J123" s="2">
        <v>1</v>
      </c>
    </row>
    <row r="124" spans="1:17" x14ac:dyDescent="0.25">
      <c r="C124" s="2" t="s">
        <v>6</v>
      </c>
      <c r="D124" s="2">
        <v>3</v>
      </c>
      <c r="I124" s="2" t="s">
        <v>6</v>
      </c>
      <c r="J124" s="2">
        <v>3</v>
      </c>
    </row>
    <row r="125" spans="1:17" x14ac:dyDescent="0.25">
      <c r="C125" s="2" t="s">
        <v>15</v>
      </c>
      <c r="D125" s="2">
        <v>7</v>
      </c>
      <c r="H125" s="2">
        <v>3</v>
      </c>
      <c r="I125" s="2" t="s">
        <v>15</v>
      </c>
      <c r="J125" s="2">
        <v>7</v>
      </c>
      <c r="K125" s="2">
        <f>SUM(300/7)</f>
        <v>42.857142857142854</v>
      </c>
    </row>
    <row r="126" spans="1:17" x14ac:dyDescent="0.25">
      <c r="C126" s="2" t="s">
        <v>3</v>
      </c>
      <c r="D126" s="2">
        <v>1</v>
      </c>
      <c r="I126" s="2" t="s">
        <v>3</v>
      </c>
      <c r="J126" s="2">
        <v>1</v>
      </c>
    </row>
    <row r="127" spans="1:17" x14ac:dyDescent="0.25">
      <c r="C127" s="2" t="s">
        <v>17</v>
      </c>
      <c r="D127" s="2">
        <v>11</v>
      </c>
      <c r="H127" s="2">
        <v>2</v>
      </c>
      <c r="I127" s="2" t="s">
        <v>17</v>
      </c>
      <c r="J127" s="2">
        <v>11</v>
      </c>
      <c r="K127" s="2">
        <f>SUM(200/11)</f>
        <v>18.181818181818183</v>
      </c>
    </row>
    <row r="128" spans="1:17" x14ac:dyDescent="0.25">
      <c r="C128" s="2" t="s">
        <v>29</v>
      </c>
      <c r="D128" s="2">
        <v>1</v>
      </c>
      <c r="I128" s="2" t="s">
        <v>29</v>
      </c>
      <c r="J128" s="2">
        <v>1</v>
      </c>
    </row>
    <row r="130" spans="1:23" ht="23.25" x14ac:dyDescent="0.35">
      <c r="A130" s="7" t="s">
        <v>34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3" t="s">
        <v>1</v>
      </c>
      <c r="B131" s="2">
        <v>3</v>
      </c>
      <c r="C131" s="2" t="s">
        <v>2</v>
      </c>
      <c r="D131" s="2">
        <v>45</v>
      </c>
      <c r="E131" s="2">
        <f>SUM(300/45)</f>
        <v>6.666666666666667</v>
      </c>
      <c r="G131" s="3" t="s">
        <v>7</v>
      </c>
      <c r="H131" s="2">
        <v>8</v>
      </c>
      <c r="I131" s="2" t="s">
        <v>2</v>
      </c>
      <c r="J131" s="2">
        <v>45</v>
      </c>
      <c r="K131" s="2">
        <f>SUM(800/45)</f>
        <v>17.777777777777779</v>
      </c>
      <c r="M131" s="3" t="s">
        <v>8</v>
      </c>
      <c r="O131" s="2" t="s">
        <v>2</v>
      </c>
      <c r="P131" s="2">
        <v>45</v>
      </c>
    </row>
    <row r="132" spans="1:23" x14ac:dyDescent="0.25">
      <c r="B132" s="2">
        <v>1</v>
      </c>
      <c r="C132" s="2" t="s">
        <v>26</v>
      </c>
      <c r="D132" s="2">
        <v>15</v>
      </c>
      <c r="E132" s="2">
        <f>SUM(100/15)</f>
        <v>6.666666666666667</v>
      </c>
      <c r="H132" s="2">
        <v>11</v>
      </c>
      <c r="I132" s="2" t="s">
        <v>26</v>
      </c>
      <c r="J132" s="2">
        <v>15</v>
      </c>
      <c r="K132" s="2">
        <f>SUM(1100/15)</f>
        <v>73.333333333333329</v>
      </c>
      <c r="N132" s="2">
        <v>8</v>
      </c>
      <c r="O132" s="2" t="s">
        <v>26</v>
      </c>
      <c r="P132" s="2">
        <v>15</v>
      </c>
      <c r="Q132" s="2">
        <f>SUM(800/15)</f>
        <v>53.333333333333336</v>
      </c>
    </row>
    <row r="133" spans="1:23" x14ac:dyDescent="0.25">
      <c r="B133" s="2">
        <v>1</v>
      </c>
      <c r="C133" s="2" t="s">
        <v>35</v>
      </c>
      <c r="D133" s="2">
        <v>9</v>
      </c>
      <c r="E133" s="2">
        <f>SUM(100/9)</f>
        <v>11.111111111111111</v>
      </c>
      <c r="H133" s="2">
        <v>2</v>
      </c>
      <c r="I133" s="2" t="s">
        <v>35</v>
      </c>
      <c r="J133" s="2">
        <v>9</v>
      </c>
      <c r="K133" s="2">
        <f>SUM(200/9)</f>
        <v>22.222222222222221</v>
      </c>
      <c r="O133" s="2" t="s">
        <v>35</v>
      </c>
      <c r="P133" s="2">
        <v>9</v>
      </c>
    </row>
    <row r="134" spans="1:23" x14ac:dyDescent="0.25">
      <c r="C134" s="2" t="s">
        <v>27</v>
      </c>
      <c r="D134" s="2">
        <v>36</v>
      </c>
      <c r="H134" s="2">
        <v>9</v>
      </c>
      <c r="I134" s="2" t="s">
        <v>27</v>
      </c>
      <c r="J134" s="2">
        <v>36</v>
      </c>
      <c r="K134" s="2">
        <f>SUM(900/36)</f>
        <v>25</v>
      </c>
      <c r="O134" s="2" t="s">
        <v>27</v>
      </c>
      <c r="P134" s="2">
        <v>36</v>
      </c>
    </row>
    <row r="135" spans="1:23" x14ac:dyDescent="0.25">
      <c r="B135" s="2">
        <v>1</v>
      </c>
      <c r="C135" s="2" t="s">
        <v>6</v>
      </c>
      <c r="D135" s="2">
        <v>6</v>
      </c>
      <c r="E135" s="2">
        <f>SUM(100/6)</f>
        <v>16.666666666666668</v>
      </c>
      <c r="H135" s="2">
        <v>3</v>
      </c>
      <c r="I135" s="2" t="s">
        <v>6</v>
      </c>
      <c r="J135" s="2">
        <v>6</v>
      </c>
      <c r="K135" s="2">
        <f>SUM(300/6)</f>
        <v>50</v>
      </c>
      <c r="N135" s="2">
        <v>1</v>
      </c>
      <c r="O135" s="2" t="s">
        <v>6</v>
      </c>
      <c r="P135" s="2">
        <v>6</v>
      </c>
      <c r="Q135" s="2">
        <f>SUM(100/6)</f>
        <v>16.666666666666668</v>
      </c>
    </row>
    <row r="136" spans="1:23" x14ac:dyDescent="0.25">
      <c r="C136" s="2" t="s">
        <v>15</v>
      </c>
      <c r="D136" s="2">
        <v>5</v>
      </c>
      <c r="H136" s="2">
        <v>2</v>
      </c>
      <c r="I136" s="2" t="s">
        <v>15</v>
      </c>
      <c r="J136" s="2">
        <v>5</v>
      </c>
      <c r="K136" s="2">
        <f>SUM(200/5)</f>
        <v>40</v>
      </c>
      <c r="N136" s="2">
        <v>1</v>
      </c>
      <c r="O136" s="2" t="s">
        <v>15</v>
      </c>
      <c r="P136" s="2">
        <v>5</v>
      </c>
      <c r="Q136" s="2">
        <f>SUM(100/5)</f>
        <v>20</v>
      </c>
    </row>
    <row r="137" spans="1:23" x14ac:dyDescent="0.25">
      <c r="B137" s="2">
        <v>2</v>
      </c>
      <c r="C137" s="2" t="s">
        <v>28</v>
      </c>
      <c r="D137" s="2">
        <v>28</v>
      </c>
      <c r="E137" s="2">
        <f>SUM(200/28)</f>
        <v>7.1428571428571432</v>
      </c>
      <c r="H137" s="2">
        <v>19</v>
      </c>
      <c r="I137" s="2" t="s">
        <v>28</v>
      </c>
      <c r="J137" s="2">
        <v>28</v>
      </c>
      <c r="K137" s="2">
        <f>SUM(1900/28)</f>
        <v>67.857142857142861</v>
      </c>
      <c r="N137" s="2">
        <v>6</v>
      </c>
      <c r="O137" s="2" t="s">
        <v>28</v>
      </c>
      <c r="P137" s="2">
        <v>28</v>
      </c>
      <c r="Q137" s="2">
        <f>SUM(600/28)</f>
        <v>21.428571428571427</v>
      </c>
    </row>
    <row r="138" spans="1:23" x14ac:dyDescent="0.25">
      <c r="B138" s="2">
        <v>7</v>
      </c>
      <c r="C138" s="2" t="s">
        <v>3</v>
      </c>
      <c r="D138" s="2">
        <v>36</v>
      </c>
      <c r="E138" s="2">
        <f>SUM(700/36)</f>
        <v>19.444444444444443</v>
      </c>
      <c r="H138" s="2">
        <v>16</v>
      </c>
      <c r="I138" s="2" t="s">
        <v>3</v>
      </c>
      <c r="J138" s="2">
        <v>36</v>
      </c>
      <c r="K138" s="2">
        <f>SUM(1600/36)</f>
        <v>44.444444444444443</v>
      </c>
      <c r="N138" s="2">
        <v>9</v>
      </c>
      <c r="O138" s="2" t="s">
        <v>3</v>
      </c>
      <c r="P138" s="2">
        <v>36</v>
      </c>
      <c r="Q138" s="2">
        <f>SUM(900/36)</f>
        <v>25</v>
      </c>
    </row>
    <row r="139" spans="1:23" x14ac:dyDescent="0.25">
      <c r="B139" s="2">
        <v>3</v>
      </c>
      <c r="C139" s="2" t="s">
        <v>17</v>
      </c>
      <c r="D139" s="2">
        <v>41</v>
      </c>
      <c r="E139" s="2">
        <f>SUM(300/41)</f>
        <v>7.3170731707317076</v>
      </c>
      <c r="H139" s="2">
        <v>10</v>
      </c>
      <c r="I139" s="2" t="s">
        <v>17</v>
      </c>
      <c r="J139" s="2">
        <v>41</v>
      </c>
      <c r="K139" s="2">
        <f>SUM(1000/41)</f>
        <v>24.390243902439025</v>
      </c>
      <c r="N139" s="2">
        <v>10</v>
      </c>
      <c r="O139" s="2" t="s">
        <v>17</v>
      </c>
      <c r="P139" s="2">
        <v>41</v>
      </c>
      <c r="Q139" s="2">
        <f>SUM(1000/41)</f>
        <v>24.390243902439025</v>
      </c>
    </row>
    <row r="140" spans="1:23" x14ac:dyDescent="0.25">
      <c r="C140" s="2" t="s">
        <v>29</v>
      </c>
      <c r="D140" s="2">
        <v>10</v>
      </c>
      <c r="H140" s="2">
        <v>1</v>
      </c>
      <c r="I140" s="2" t="s">
        <v>29</v>
      </c>
      <c r="J140" s="2">
        <v>10</v>
      </c>
      <c r="K140" s="2">
        <f>SUM(100/10)</f>
        <v>10</v>
      </c>
      <c r="N140" s="2">
        <v>3</v>
      </c>
      <c r="O140" s="2" t="s">
        <v>29</v>
      </c>
      <c r="P140" s="2">
        <v>10</v>
      </c>
      <c r="Q140" s="2">
        <f>SUM(300/10)</f>
        <v>30</v>
      </c>
    </row>
    <row r="141" spans="1:23" x14ac:dyDescent="0.25">
      <c r="C141" s="2" t="s">
        <v>5</v>
      </c>
      <c r="D141" s="2">
        <v>16</v>
      </c>
      <c r="H141" s="2">
        <v>9</v>
      </c>
      <c r="I141" s="2" t="s">
        <v>5</v>
      </c>
      <c r="J141" s="2">
        <v>16</v>
      </c>
      <c r="K141" s="2">
        <f>SUM(900/16)</f>
        <v>56.25</v>
      </c>
      <c r="N141" s="2">
        <v>4</v>
      </c>
      <c r="O141" s="2" t="s">
        <v>5</v>
      </c>
      <c r="P141" s="2">
        <v>16</v>
      </c>
      <c r="Q141" s="2">
        <f>SUM(400/16)</f>
        <v>25</v>
      </c>
    </row>
    <row r="142" spans="1:23" x14ac:dyDescent="0.25">
      <c r="B142" s="2">
        <v>4</v>
      </c>
      <c r="C142" s="2" t="s">
        <v>4</v>
      </c>
      <c r="D142" s="2">
        <v>13</v>
      </c>
      <c r="E142" s="2">
        <f>SUM(400/13)</f>
        <v>30.76923076923077</v>
      </c>
      <c r="H142" s="2">
        <v>3</v>
      </c>
      <c r="I142" s="2" t="s">
        <v>4</v>
      </c>
      <c r="J142" s="2">
        <v>13</v>
      </c>
      <c r="K142" s="2">
        <f>SUM(300/13)</f>
        <v>23.076923076923077</v>
      </c>
      <c r="N142" s="2">
        <v>1</v>
      </c>
      <c r="O142" s="2" t="s">
        <v>4</v>
      </c>
      <c r="P142" s="2">
        <v>13</v>
      </c>
      <c r="Q142" s="2">
        <f>SUM(100/13)</f>
        <v>7.6923076923076925</v>
      </c>
    </row>
    <row r="143" spans="1:23" x14ac:dyDescent="0.25">
      <c r="C143" s="2" t="s">
        <v>18</v>
      </c>
      <c r="D143" s="2">
        <v>1</v>
      </c>
      <c r="I143" s="2" t="s">
        <v>18</v>
      </c>
      <c r="J143" s="2">
        <v>1</v>
      </c>
      <c r="N143" s="2">
        <v>1</v>
      </c>
      <c r="O143" s="2" t="s">
        <v>18</v>
      </c>
      <c r="P143" s="2">
        <v>1</v>
      </c>
      <c r="Q143" s="2">
        <v>100</v>
      </c>
    </row>
    <row r="144" spans="1:23" x14ac:dyDescent="0.25">
      <c r="C144" s="2" t="s">
        <v>36</v>
      </c>
      <c r="D144" s="2">
        <v>1</v>
      </c>
      <c r="I144" s="2" t="s">
        <v>36</v>
      </c>
      <c r="J144" s="2">
        <v>1</v>
      </c>
      <c r="N144" s="2">
        <v>1</v>
      </c>
      <c r="O144" s="2" t="s">
        <v>36</v>
      </c>
      <c r="P144" s="2">
        <v>1</v>
      </c>
      <c r="Q144" s="2">
        <v>100</v>
      </c>
    </row>
    <row r="145" spans="1:17" x14ac:dyDescent="0.25">
      <c r="B145" s="2">
        <v>4</v>
      </c>
      <c r="C145" s="2" t="s">
        <v>30</v>
      </c>
      <c r="D145" s="2">
        <v>7</v>
      </c>
      <c r="E145" s="2">
        <f>SUM(400/7)</f>
        <v>57.142857142857146</v>
      </c>
      <c r="H145" s="2">
        <v>1</v>
      </c>
      <c r="I145" s="2" t="s">
        <v>30</v>
      </c>
      <c r="J145" s="2">
        <v>7</v>
      </c>
      <c r="K145" s="2">
        <f>SUM(100/7)</f>
        <v>14.285714285714286</v>
      </c>
      <c r="O145" s="2" t="s">
        <v>30</v>
      </c>
      <c r="P145" s="2">
        <v>7</v>
      </c>
    </row>
    <row r="146" spans="1:17" x14ac:dyDescent="0.25">
      <c r="B146" s="2">
        <v>2</v>
      </c>
      <c r="C146" s="2" t="s">
        <v>19</v>
      </c>
      <c r="D146" s="2">
        <v>5</v>
      </c>
      <c r="E146" s="2">
        <f>SUM(200/5)</f>
        <v>40</v>
      </c>
      <c r="H146" s="2">
        <v>1</v>
      </c>
      <c r="I146" s="2" t="s">
        <v>19</v>
      </c>
      <c r="J146" s="2">
        <v>5</v>
      </c>
      <c r="K146" s="2">
        <f>SUM(100/5)</f>
        <v>20</v>
      </c>
      <c r="N146" s="2">
        <v>2</v>
      </c>
      <c r="O146" s="2" t="s">
        <v>19</v>
      </c>
      <c r="P146" s="2">
        <v>5</v>
      </c>
      <c r="Q146" s="2">
        <f>SUM(200/5)</f>
        <v>40</v>
      </c>
    </row>
    <row r="148" spans="1:17" x14ac:dyDescent="0.25">
      <c r="A148" s="3" t="s">
        <v>9</v>
      </c>
      <c r="B148" s="2">
        <v>29</v>
      </c>
      <c r="C148" s="2" t="s">
        <v>2</v>
      </c>
      <c r="D148" s="2">
        <v>45</v>
      </c>
      <c r="E148" s="2">
        <f>SUM(2900/45)</f>
        <v>64.444444444444443</v>
      </c>
      <c r="G148" s="3" t="s">
        <v>20</v>
      </c>
      <c r="H148" s="2">
        <v>1</v>
      </c>
      <c r="I148" s="2" t="s">
        <v>2</v>
      </c>
      <c r="J148" s="2">
        <v>45</v>
      </c>
      <c r="K148" s="2">
        <f>SUM(100/45)</f>
        <v>2.2222222222222223</v>
      </c>
      <c r="M148" s="3" t="s">
        <v>37</v>
      </c>
      <c r="O148" s="2" t="s">
        <v>2</v>
      </c>
      <c r="P148" s="2">
        <v>45</v>
      </c>
    </row>
    <row r="149" spans="1:17" x14ac:dyDescent="0.25">
      <c r="B149" s="2">
        <v>9</v>
      </c>
      <c r="C149" s="2" t="s">
        <v>26</v>
      </c>
      <c r="D149" s="2">
        <v>15</v>
      </c>
      <c r="E149" s="2">
        <f>SUM(900/15)</f>
        <v>60</v>
      </c>
      <c r="H149" s="2">
        <v>2</v>
      </c>
      <c r="I149" s="2" t="s">
        <v>26</v>
      </c>
      <c r="J149" s="2">
        <v>15</v>
      </c>
      <c r="K149" s="2">
        <f>SUM(200/15)</f>
        <v>13.333333333333334</v>
      </c>
      <c r="O149" s="2" t="s">
        <v>26</v>
      </c>
      <c r="P149" s="2">
        <v>15</v>
      </c>
    </row>
    <row r="150" spans="1:17" x14ac:dyDescent="0.25">
      <c r="B150" s="2">
        <v>5</v>
      </c>
      <c r="C150" s="2" t="s">
        <v>35</v>
      </c>
      <c r="D150" s="2">
        <v>9</v>
      </c>
      <c r="E150" s="2">
        <f>SUM(500/9)</f>
        <v>55.555555555555557</v>
      </c>
      <c r="I150" s="2" t="s">
        <v>35</v>
      </c>
      <c r="J150" s="2">
        <v>9</v>
      </c>
      <c r="O150" s="2" t="s">
        <v>35</v>
      </c>
      <c r="P150" s="2">
        <v>9</v>
      </c>
    </row>
    <row r="151" spans="1:17" x14ac:dyDescent="0.25">
      <c r="B151" s="2">
        <v>30</v>
      </c>
      <c r="C151" s="2" t="s">
        <v>27</v>
      </c>
      <c r="D151" s="2">
        <v>36</v>
      </c>
      <c r="E151" s="2">
        <f>SUM(3000/36)</f>
        <v>83.333333333333329</v>
      </c>
      <c r="I151" s="2" t="s">
        <v>27</v>
      </c>
      <c r="J151" s="2">
        <v>36</v>
      </c>
      <c r="O151" s="2" t="s">
        <v>27</v>
      </c>
      <c r="P151" s="2">
        <v>36</v>
      </c>
    </row>
    <row r="152" spans="1:17" x14ac:dyDescent="0.25">
      <c r="B152" s="2">
        <v>2</v>
      </c>
      <c r="C152" s="2" t="s">
        <v>6</v>
      </c>
      <c r="D152" s="2">
        <v>6</v>
      </c>
      <c r="E152" s="2">
        <f>SUM(200/6)</f>
        <v>33.333333333333336</v>
      </c>
      <c r="I152" s="2" t="s">
        <v>6</v>
      </c>
      <c r="J152" s="2">
        <v>6</v>
      </c>
      <c r="O152" s="2" t="s">
        <v>6</v>
      </c>
      <c r="P152" s="2">
        <v>6</v>
      </c>
    </row>
    <row r="153" spans="1:17" x14ac:dyDescent="0.25">
      <c r="B153" s="2">
        <v>3</v>
      </c>
      <c r="C153" s="2" t="s">
        <v>15</v>
      </c>
      <c r="D153" s="2">
        <v>5</v>
      </c>
      <c r="E153" s="2">
        <f>SUM(300/5)</f>
        <v>60</v>
      </c>
      <c r="I153" s="2" t="s">
        <v>15</v>
      </c>
      <c r="J153" s="2">
        <v>5</v>
      </c>
      <c r="O153" s="2" t="s">
        <v>15</v>
      </c>
      <c r="P153" s="2">
        <v>5</v>
      </c>
    </row>
    <row r="154" spans="1:17" x14ac:dyDescent="0.25">
      <c r="B154" s="2">
        <v>14</v>
      </c>
      <c r="C154" s="2" t="s">
        <v>28</v>
      </c>
      <c r="D154" s="2">
        <v>28</v>
      </c>
      <c r="E154" s="2">
        <f>SUM(1400/28)</f>
        <v>50</v>
      </c>
      <c r="H154" s="2">
        <v>2</v>
      </c>
      <c r="I154" s="2" t="s">
        <v>28</v>
      </c>
      <c r="J154" s="2">
        <v>28</v>
      </c>
      <c r="K154" s="2">
        <f>SUM(200/28)</f>
        <v>7.1428571428571432</v>
      </c>
      <c r="O154" s="2" t="s">
        <v>28</v>
      </c>
      <c r="P154" s="2">
        <v>28</v>
      </c>
    </row>
    <row r="155" spans="1:17" x14ac:dyDescent="0.25">
      <c r="B155" s="2">
        <v>21</v>
      </c>
      <c r="C155" s="2" t="s">
        <v>3</v>
      </c>
      <c r="D155" s="2">
        <v>36</v>
      </c>
      <c r="E155" s="2">
        <f>SUM(2100/36)</f>
        <v>58.333333333333336</v>
      </c>
      <c r="H155" s="2">
        <v>5</v>
      </c>
      <c r="I155" s="2" t="s">
        <v>3</v>
      </c>
      <c r="J155" s="2">
        <v>36</v>
      </c>
      <c r="K155" s="2">
        <f>SUM(500/36)</f>
        <v>13.888888888888889</v>
      </c>
      <c r="N155" s="2">
        <v>1</v>
      </c>
      <c r="O155" s="2" t="s">
        <v>3</v>
      </c>
      <c r="P155" s="2">
        <v>36</v>
      </c>
      <c r="Q155" s="2">
        <f>SUM(100/36)</f>
        <v>2.7777777777777777</v>
      </c>
    </row>
    <row r="156" spans="1:17" x14ac:dyDescent="0.25">
      <c r="B156" s="2">
        <v>24</v>
      </c>
      <c r="C156" s="2" t="s">
        <v>17</v>
      </c>
      <c r="D156" s="2">
        <v>41</v>
      </c>
      <c r="E156" s="2">
        <f>SUM(2400/41)</f>
        <v>58.536585365853661</v>
      </c>
      <c r="H156" s="2">
        <v>1</v>
      </c>
      <c r="I156" s="2" t="s">
        <v>17</v>
      </c>
      <c r="J156" s="2">
        <v>41</v>
      </c>
      <c r="K156" s="2">
        <f>SUM(100/41)</f>
        <v>2.4390243902439024</v>
      </c>
      <c r="O156" s="2" t="s">
        <v>17</v>
      </c>
      <c r="P156" s="2">
        <v>41</v>
      </c>
    </row>
    <row r="157" spans="1:17" x14ac:dyDescent="0.25">
      <c r="B157" s="2">
        <v>3</v>
      </c>
      <c r="C157" s="2" t="s">
        <v>29</v>
      </c>
      <c r="D157" s="2">
        <v>10</v>
      </c>
      <c r="E157" s="2">
        <f>SUM(300/10)</f>
        <v>30</v>
      </c>
      <c r="H157" s="2">
        <v>1</v>
      </c>
      <c r="I157" s="2" t="s">
        <v>29</v>
      </c>
      <c r="J157" s="2">
        <v>10</v>
      </c>
      <c r="K157" s="2">
        <f>SUM(100/10)</f>
        <v>10</v>
      </c>
      <c r="O157" s="2" t="s">
        <v>29</v>
      </c>
      <c r="P157" s="2">
        <v>10</v>
      </c>
    </row>
    <row r="158" spans="1:17" x14ac:dyDescent="0.25">
      <c r="B158" s="2">
        <v>3</v>
      </c>
      <c r="C158" s="2" t="s">
        <v>5</v>
      </c>
      <c r="D158" s="2">
        <v>16</v>
      </c>
      <c r="E158" s="2">
        <f>SUM(300/16)</f>
        <v>18.75</v>
      </c>
      <c r="H158" s="2">
        <v>1</v>
      </c>
      <c r="I158" s="2" t="s">
        <v>5</v>
      </c>
      <c r="J158" s="2">
        <v>16</v>
      </c>
      <c r="K158" s="2">
        <f>SUM(100/16)</f>
        <v>6.25</v>
      </c>
      <c r="O158" s="2" t="s">
        <v>5</v>
      </c>
      <c r="P158" s="2">
        <v>16</v>
      </c>
    </row>
    <row r="159" spans="1:17" x14ac:dyDescent="0.25">
      <c r="B159" s="2">
        <v>8</v>
      </c>
      <c r="C159" s="2" t="s">
        <v>4</v>
      </c>
      <c r="D159" s="2">
        <v>13</v>
      </c>
      <c r="E159" s="2">
        <f>SUM(800/13)</f>
        <v>61.53846153846154</v>
      </c>
      <c r="I159" s="2" t="s">
        <v>4</v>
      </c>
      <c r="J159" s="2">
        <v>13</v>
      </c>
      <c r="O159" s="2" t="s">
        <v>4</v>
      </c>
      <c r="P159" s="2">
        <v>13</v>
      </c>
    </row>
    <row r="160" spans="1:17" x14ac:dyDescent="0.25">
      <c r="C160" s="2" t="s">
        <v>18</v>
      </c>
      <c r="D160" s="2">
        <v>1</v>
      </c>
      <c r="I160" s="2" t="s">
        <v>18</v>
      </c>
      <c r="J160" s="2">
        <v>1</v>
      </c>
      <c r="O160" s="2" t="s">
        <v>18</v>
      </c>
      <c r="P160" s="2">
        <v>1</v>
      </c>
    </row>
    <row r="161" spans="1:17" x14ac:dyDescent="0.25">
      <c r="C161" s="2" t="s">
        <v>36</v>
      </c>
      <c r="D161" s="2">
        <v>1</v>
      </c>
      <c r="I161" s="2" t="s">
        <v>36</v>
      </c>
      <c r="J161" s="2">
        <v>1</v>
      </c>
      <c r="O161" s="2" t="s">
        <v>36</v>
      </c>
      <c r="P161" s="2">
        <v>1</v>
      </c>
    </row>
    <row r="162" spans="1:17" x14ac:dyDescent="0.25">
      <c r="B162" s="2">
        <v>4</v>
      </c>
      <c r="C162" s="2" t="s">
        <v>30</v>
      </c>
      <c r="D162" s="2">
        <v>7</v>
      </c>
      <c r="E162" s="2">
        <f>SUM(400/7)</f>
        <v>57.142857142857146</v>
      </c>
      <c r="H162" s="2">
        <v>4</v>
      </c>
      <c r="I162" s="2" t="s">
        <v>30</v>
      </c>
      <c r="J162" s="2">
        <v>7</v>
      </c>
      <c r="K162" s="2">
        <f>SUM(400/7)</f>
        <v>57.142857142857146</v>
      </c>
      <c r="O162" s="2" t="s">
        <v>30</v>
      </c>
      <c r="P162" s="2">
        <v>7</v>
      </c>
    </row>
    <row r="163" spans="1:17" x14ac:dyDescent="0.25">
      <c r="B163" s="2">
        <v>2</v>
      </c>
      <c r="C163" s="2" t="s">
        <v>19</v>
      </c>
      <c r="D163" s="2">
        <v>5</v>
      </c>
      <c r="E163" s="2">
        <f>SUM(200/5)</f>
        <v>40</v>
      </c>
      <c r="H163" s="2">
        <v>2</v>
      </c>
      <c r="I163" s="2" t="s">
        <v>19</v>
      </c>
      <c r="J163" s="2">
        <v>5</v>
      </c>
      <c r="K163" s="2">
        <f>SUM(200/5)</f>
        <v>40</v>
      </c>
      <c r="O163" s="2" t="s">
        <v>19</v>
      </c>
      <c r="P163" s="2">
        <v>5</v>
      </c>
    </row>
    <row r="165" spans="1:17" x14ac:dyDescent="0.25">
      <c r="A165" s="3" t="s">
        <v>31</v>
      </c>
      <c r="C165" s="2" t="s">
        <v>2</v>
      </c>
      <c r="D165" s="2">
        <v>45</v>
      </c>
      <c r="G165" s="3" t="s">
        <v>22</v>
      </c>
      <c r="I165" s="2" t="s">
        <v>2</v>
      </c>
      <c r="J165" s="2">
        <v>45</v>
      </c>
      <c r="M165" s="3" t="s">
        <v>10</v>
      </c>
      <c r="N165" s="2">
        <v>1</v>
      </c>
      <c r="O165" s="2" t="s">
        <v>2</v>
      </c>
      <c r="P165" s="2">
        <v>45</v>
      </c>
      <c r="Q165" s="2">
        <f>SUM(100/45)</f>
        <v>2.2222222222222223</v>
      </c>
    </row>
    <row r="166" spans="1:17" x14ac:dyDescent="0.25">
      <c r="C166" s="2" t="s">
        <v>26</v>
      </c>
      <c r="D166" s="2">
        <v>15</v>
      </c>
      <c r="H166" s="2">
        <v>2</v>
      </c>
      <c r="I166" s="2" t="s">
        <v>26</v>
      </c>
      <c r="J166" s="2">
        <v>15</v>
      </c>
      <c r="K166" s="2">
        <f>SUM(200/15)</f>
        <v>13.333333333333334</v>
      </c>
      <c r="O166" s="2" t="s">
        <v>26</v>
      </c>
      <c r="P166" s="2">
        <v>15</v>
      </c>
    </row>
    <row r="167" spans="1:17" x14ac:dyDescent="0.25">
      <c r="C167" s="2" t="s">
        <v>35</v>
      </c>
      <c r="D167" s="2">
        <v>9</v>
      </c>
      <c r="I167" s="2" t="s">
        <v>35</v>
      </c>
      <c r="J167" s="2">
        <v>9</v>
      </c>
      <c r="O167" s="2" t="s">
        <v>35</v>
      </c>
      <c r="P167" s="2">
        <v>9</v>
      </c>
    </row>
    <row r="168" spans="1:17" x14ac:dyDescent="0.25">
      <c r="C168" s="2" t="s">
        <v>27</v>
      </c>
      <c r="D168" s="2">
        <v>36</v>
      </c>
      <c r="I168" s="2" t="s">
        <v>27</v>
      </c>
      <c r="J168" s="2">
        <v>36</v>
      </c>
      <c r="O168" s="2" t="s">
        <v>27</v>
      </c>
      <c r="P168" s="2">
        <v>36</v>
      </c>
    </row>
    <row r="169" spans="1:17" x14ac:dyDescent="0.25">
      <c r="C169" s="2" t="s">
        <v>6</v>
      </c>
      <c r="D169" s="2">
        <v>6</v>
      </c>
      <c r="I169" s="2" t="s">
        <v>6</v>
      </c>
      <c r="J169" s="2">
        <v>6</v>
      </c>
      <c r="O169" s="2" t="s">
        <v>6</v>
      </c>
      <c r="P169" s="2">
        <v>6</v>
      </c>
    </row>
    <row r="170" spans="1:17" x14ac:dyDescent="0.25">
      <c r="C170" s="2" t="s">
        <v>15</v>
      </c>
      <c r="D170" s="2">
        <v>5</v>
      </c>
      <c r="I170" s="2" t="s">
        <v>15</v>
      </c>
      <c r="J170" s="2">
        <v>5</v>
      </c>
      <c r="O170" s="2" t="s">
        <v>15</v>
      </c>
      <c r="P170" s="2">
        <v>5</v>
      </c>
    </row>
    <row r="171" spans="1:17" x14ac:dyDescent="0.25">
      <c r="B171" s="2">
        <v>1</v>
      </c>
      <c r="C171" s="2" t="s">
        <v>28</v>
      </c>
      <c r="D171" s="2">
        <v>28</v>
      </c>
      <c r="E171" s="2">
        <f>SUM(100/28)</f>
        <v>3.5714285714285716</v>
      </c>
      <c r="I171" s="2" t="s">
        <v>28</v>
      </c>
      <c r="J171" s="2">
        <v>28</v>
      </c>
      <c r="O171" s="2" t="s">
        <v>28</v>
      </c>
      <c r="P171" s="2">
        <v>28</v>
      </c>
    </row>
    <row r="172" spans="1:17" x14ac:dyDescent="0.25">
      <c r="C172" s="2" t="s">
        <v>3</v>
      </c>
      <c r="D172" s="2">
        <v>36</v>
      </c>
      <c r="H172" s="2">
        <v>8</v>
      </c>
      <c r="I172" s="2" t="s">
        <v>3</v>
      </c>
      <c r="J172" s="2">
        <v>36</v>
      </c>
      <c r="K172" s="2">
        <f>SUM(800/36)</f>
        <v>22.222222222222221</v>
      </c>
      <c r="O172" s="2" t="s">
        <v>3</v>
      </c>
      <c r="P172" s="2">
        <v>36</v>
      </c>
    </row>
    <row r="173" spans="1:17" x14ac:dyDescent="0.25">
      <c r="C173" s="2" t="s">
        <v>17</v>
      </c>
      <c r="D173" s="2">
        <v>41</v>
      </c>
      <c r="I173" s="2" t="s">
        <v>17</v>
      </c>
      <c r="J173" s="2">
        <v>41</v>
      </c>
      <c r="O173" s="2" t="s">
        <v>17</v>
      </c>
      <c r="P173" s="2">
        <v>41</v>
      </c>
    </row>
    <row r="174" spans="1:17" x14ac:dyDescent="0.25">
      <c r="B174" s="2">
        <v>1</v>
      </c>
      <c r="C174" s="2" t="s">
        <v>29</v>
      </c>
      <c r="D174" s="2">
        <v>10</v>
      </c>
      <c r="E174" s="2">
        <f>SUM(100/10)</f>
        <v>10</v>
      </c>
      <c r="I174" s="2" t="s">
        <v>29</v>
      </c>
      <c r="J174" s="2">
        <v>10</v>
      </c>
      <c r="O174" s="2" t="s">
        <v>29</v>
      </c>
      <c r="P174" s="2">
        <v>10</v>
      </c>
    </row>
    <row r="175" spans="1:17" x14ac:dyDescent="0.25">
      <c r="B175" s="2">
        <v>1</v>
      </c>
      <c r="C175" s="2" t="s">
        <v>5</v>
      </c>
      <c r="D175" s="2">
        <v>16</v>
      </c>
      <c r="E175" s="2">
        <f>SUM(100/16)</f>
        <v>6.25</v>
      </c>
      <c r="I175" s="2" t="s">
        <v>5</v>
      </c>
      <c r="J175" s="2">
        <v>16</v>
      </c>
      <c r="O175" s="2" t="s">
        <v>5</v>
      </c>
      <c r="P175" s="2">
        <v>16</v>
      </c>
    </row>
    <row r="176" spans="1:17" x14ac:dyDescent="0.25">
      <c r="C176" s="2" t="s">
        <v>4</v>
      </c>
      <c r="D176" s="2">
        <v>13</v>
      </c>
      <c r="I176" s="2" t="s">
        <v>4</v>
      </c>
      <c r="J176" s="2">
        <v>13</v>
      </c>
      <c r="O176" s="2" t="s">
        <v>4</v>
      </c>
      <c r="P176" s="2">
        <v>13</v>
      </c>
    </row>
    <row r="177" spans="1:17" x14ac:dyDescent="0.25">
      <c r="C177" s="2" t="s">
        <v>18</v>
      </c>
      <c r="D177" s="2">
        <v>1</v>
      </c>
      <c r="I177" s="2" t="s">
        <v>18</v>
      </c>
      <c r="J177" s="2">
        <v>1</v>
      </c>
      <c r="O177" s="2" t="s">
        <v>18</v>
      </c>
      <c r="P177" s="2">
        <v>1</v>
      </c>
    </row>
    <row r="178" spans="1:17" x14ac:dyDescent="0.25">
      <c r="C178" s="2" t="s">
        <v>36</v>
      </c>
      <c r="D178" s="2">
        <v>1</v>
      </c>
      <c r="I178" s="2" t="s">
        <v>36</v>
      </c>
      <c r="J178" s="2">
        <v>1</v>
      </c>
      <c r="O178" s="2" t="s">
        <v>36</v>
      </c>
      <c r="P178" s="2">
        <v>1</v>
      </c>
    </row>
    <row r="179" spans="1:17" x14ac:dyDescent="0.25">
      <c r="C179" s="2" t="s">
        <v>30</v>
      </c>
      <c r="D179" s="2">
        <v>7</v>
      </c>
      <c r="I179" s="2" t="s">
        <v>30</v>
      </c>
      <c r="J179" s="2">
        <v>7</v>
      </c>
      <c r="N179" s="2">
        <v>2</v>
      </c>
      <c r="O179" s="2" t="s">
        <v>30</v>
      </c>
      <c r="P179" s="2">
        <v>7</v>
      </c>
      <c r="Q179" s="2">
        <f>SUM(200/7)</f>
        <v>28.571428571428573</v>
      </c>
    </row>
    <row r="180" spans="1:17" x14ac:dyDescent="0.25">
      <c r="C180" s="2" t="s">
        <v>19</v>
      </c>
      <c r="D180" s="2">
        <v>5</v>
      </c>
      <c r="H180" s="2">
        <v>1</v>
      </c>
      <c r="I180" s="2" t="s">
        <v>19</v>
      </c>
      <c r="J180" s="2">
        <v>5</v>
      </c>
      <c r="K180" s="2">
        <f>SUM(100/5)</f>
        <v>20</v>
      </c>
      <c r="N180" s="2">
        <v>1</v>
      </c>
      <c r="O180" s="2" t="s">
        <v>19</v>
      </c>
      <c r="P180" s="2">
        <v>5</v>
      </c>
      <c r="Q180" s="2">
        <f>SUM(100/5)</f>
        <v>20</v>
      </c>
    </row>
    <row r="182" spans="1:17" x14ac:dyDescent="0.25">
      <c r="A182" s="3" t="s">
        <v>11</v>
      </c>
      <c r="B182" s="2">
        <v>18</v>
      </c>
      <c r="C182" s="2" t="s">
        <v>2</v>
      </c>
      <c r="D182" s="2">
        <v>45</v>
      </c>
      <c r="E182" s="2">
        <f>SUM(1800/45)</f>
        <v>40</v>
      </c>
      <c r="G182" s="3" t="s">
        <v>12</v>
      </c>
      <c r="H182" s="2">
        <v>2</v>
      </c>
      <c r="I182" s="2" t="s">
        <v>2</v>
      </c>
      <c r="J182" s="2">
        <v>45</v>
      </c>
      <c r="K182" s="2">
        <f>SUM(200/45)</f>
        <v>4.4444444444444446</v>
      </c>
      <c r="M182" s="3" t="s">
        <v>13</v>
      </c>
      <c r="N182" s="2">
        <v>3</v>
      </c>
      <c r="O182" s="2" t="s">
        <v>2</v>
      </c>
      <c r="P182" s="2">
        <v>45</v>
      </c>
      <c r="Q182" s="2">
        <f>SUM(300/45)</f>
        <v>6.666666666666667</v>
      </c>
    </row>
    <row r="183" spans="1:17" x14ac:dyDescent="0.25">
      <c r="B183" s="2">
        <v>3</v>
      </c>
      <c r="C183" s="2" t="s">
        <v>26</v>
      </c>
      <c r="D183" s="2">
        <v>15</v>
      </c>
      <c r="E183" s="2">
        <f>SUM(300/15)</f>
        <v>20</v>
      </c>
      <c r="I183" s="2" t="s">
        <v>26</v>
      </c>
      <c r="J183" s="2">
        <v>15</v>
      </c>
      <c r="O183" s="2" t="s">
        <v>26</v>
      </c>
      <c r="P183" s="2">
        <v>15</v>
      </c>
    </row>
    <row r="184" spans="1:17" x14ac:dyDescent="0.25">
      <c r="B184" s="2">
        <v>1</v>
      </c>
      <c r="C184" s="2" t="s">
        <v>35</v>
      </c>
      <c r="D184" s="2">
        <v>9</v>
      </c>
      <c r="E184" s="2">
        <f>SUM(100/9)</f>
        <v>11.111111111111111</v>
      </c>
      <c r="I184" s="2" t="s">
        <v>35</v>
      </c>
      <c r="J184" s="2">
        <v>9</v>
      </c>
      <c r="O184" s="2" t="s">
        <v>35</v>
      </c>
      <c r="P184" s="2">
        <v>9</v>
      </c>
    </row>
    <row r="185" spans="1:17" x14ac:dyDescent="0.25">
      <c r="B185" s="2">
        <v>5</v>
      </c>
      <c r="C185" s="2" t="s">
        <v>27</v>
      </c>
      <c r="D185" s="2">
        <v>36</v>
      </c>
      <c r="E185" s="2">
        <f>SUM(500/36)</f>
        <v>13.888888888888889</v>
      </c>
      <c r="I185" s="2" t="s">
        <v>27</v>
      </c>
      <c r="J185" s="2">
        <v>36</v>
      </c>
      <c r="N185" s="2">
        <v>1</v>
      </c>
      <c r="O185" s="2" t="s">
        <v>27</v>
      </c>
      <c r="P185" s="2">
        <v>36</v>
      </c>
      <c r="Q185" s="2">
        <f>SUM(100/36)</f>
        <v>2.7777777777777777</v>
      </c>
    </row>
    <row r="186" spans="1:17" x14ac:dyDescent="0.25">
      <c r="B186" s="2">
        <v>4</v>
      </c>
      <c r="C186" s="2" t="s">
        <v>6</v>
      </c>
      <c r="D186" s="2">
        <v>6</v>
      </c>
      <c r="E186" s="2">
        <f>SUM(400/6)</f>
        <v>66.666666666666671</v>
      </c>
      <c r="I186" s="2" t="s">
        <v>6</v>
      </c>
      <c r="J186" s="2">
        <v>6</v>
      </c>
      <c r="O186" s="2" t="s">
        <v>6</v>
      </c>
      <c r="P186" s="2">
        <v>6</v>
      </c>
    </row>
    <row r="187" spans="1:17" x14ac:dyDescent="0.25">
      <c r="B187" s="2">
        <v>3</v>
      </c>
      <c r="C187" s="2" t="s">
        <v>15</v>
      </c>
      <c r="D187" s="2">
        <v>5</v>
      </c>
      <c r="E187" s="2">
        <f>SUM(300/5)</f>
        <v>60</v>
      </c>
      <c r="I187" s="2" t="s">
        <v>15</v>
      </c>
      <c r="J187" s="2">
        <v>5</v>
      </c>
      <c r="O187" s="2" t="s">
        <v>15</v>
      </c>
      <c r="P187" s="2">
        <v>5</v>
      </c>
    </row>
    <row r="188" spans="1:17" x14ac:dyDescent="0.25">
      <c r="B188" s="2">
        <v>5</v>
      </c>
      <c r="C188" s="2" t="s">
        <v>28</v>
      </c>
      <c r="D188" s="2">
        <v>28</v>
      </c>
      <c r="E188" s="2">
        <f>SUM(500/28)</f>
        <v>17.857142857142858</v>
      </c>
      <c r="I188" s="2" t="s">
        <v>28</v>
      </c>
      <c r="J188" s="2">
        <v>28</v>
      </c>
      <c r="O188" s="2" t="s">
        <v>28</v>
      </c>
      <c r="P188" s="2">
        <v>28</v>
      </c>
    </row>
    <row r="189" spans="1:17" x14ac:dyDescent="0.25">
      <c r="B189" s="2">
        <v>10</v>
      </c>
      <c r="C189" s="2" t="s">
        <v>3</v>
      </c>
      <c r="D189" s="2">
        <v>36</v>
      </c>
      <c r="E189" s="2">
        <f>SUM(1000/36)</f>
        <v>27.777777777777779</v>
      </c>
      <c r="H189" s="2">
        <v>1</v>
      </c>
      <c r="I189" s="2" t="s">
        <v>3</v>
      </c>
      <c r="J189" s="2">
        <v>36</v>
      </c>
      <c r="K189" s="2">
        <f>SUM(100/36)</f>
        <v>2.7777777777777777</v>
      </c>
      <c r="O189" s="2" t="s">
        <v>3</v>
      </c>
      <c r="P189" s="2">
        <v>36</v>
      </c>
    </row>
    <row r="190" spans="1:17" x14ac:dyDescent="0.25">
      <c r="B190" s="2">
        <v>10</v>
      </c>
      <c r="C190" s="2" t="s">
        <v>17</v>
      </c>
      <c r="D190" s="2">
        <v>41</v>
      </c>
      <c r="E190" s="2">
        <f>SUM(1000/41)</f>
        <v>24.390243902439025</v>
      </c>
      <c r="H190" s="2">
        <v>1</v>
      </c>
      <c r="I190" s="2" t="s">
        <v>17</v>
      </c>
      <c r="J190" s="2">
        <v>41</v>
      </c>
      <c r="K190" s="2">
        <f>SUM(100/41)</f>
        <v>2.4390243902439024</v>
      </c>
      <c r="O190" s="2" t="s">
        <v>17</v>
      </c>
      <c r="P190" s="2">
        <v>41</v>
      </c>
    </row>
    <row r="191" spans="1:17" x14ac:dyDescent="0.25">
      <c r="B191" s="2">
        <v>3</v>
      </c>
      <c r="C191" s="2" t="s">
        <v>29</v>
      </c>
      <c r="D191" s="2">
        <v>10</v>
      </c>
      <c r="E191" s="2">
        <f>SUM(300/10)</f>
        <v>30</v>
      </c>
      <c r="H191" s="2">
        <v>1</v>
      </c>
      <c r="I191" s="2" t="s">
        <v>29</v>
      </c>
      <c r="J191" s="2">
        <v>10</v>
      </c>
      <c r="K191" s="2">
        <f>SUM(100/10)</f>
        <v>10</v>
      </c>
      <c r="O191" s="2" t="s">
        <v>29</v>
      </c>
      <c r="P191" s="2">
        <v>10</v>
      </c>
    </row>
    <row r="192" spans="1:17" x14ac:dyDescent="0.25">
      <c r="B192" s="2">
        <v>8</v>
      </c>
      <c r="C192" s="2" t="s">
        <v>5</v>
      </c>
      <c r="D192" s="2">
        <v>16</v>
      </c>
      <c r="E192" s="2">
        <f>SUM(800/16)</f>
        <v>50</v>
      </c>
      <c r="I192" s="2" t="s">
        <v>5</v>
      </c>
      <c r="J192" s="2">
        <v>16</v>
      </c>
      <c r="O192" s="2" t="s">
        <v>5</v>
      </c>
      <c r="P192" s="2">
        <v>16</v>
      </c>
    </row>
    <row r="193" spans="1:23" x14ac:dyDescent="0.25">
      <c r="B193" s="2">
        <v>7</v>
      </c>
      <c r="C193" s="2" t="s">
        <v>4</v>
      </c>
      <c r="D193" s="2">
        <v>13</v>
      </c>
      <c r="E193" s="2">
        <f>SUM(700/13)</f>
        <v>53.846153846153847</v>
      </c>
      <c r="H193" s="2">
        <v>1</v>
      </c>
      <c r="I193" s="2" t="s">
        <v>4</v>
      </c>
      <c r="J193" s="2">
        <v>13</v>
      </c>
      <c r="K193" s="2">
        <f>SUM(100/13)</f>
        <v>7.6923076923076925</v>
      </c>
      <c r="O193" s="2" t="s">
        <v>4</v>
      </c>
      <c r="P193" s="2">
        <v>13</v>
      </c>
    </row>
    <row r="194" spans="1:23" x14ac:dyDescent="0.25">
      <c r="C194" s="2" t="s">
        <v>18</v>
      </c>
      <c r="D194" s="2">
        <v>1</v>
      </c>
      <c r="I194" s="2" t="s">
        <v>18</v>
      </c>
      <c r="J194" s="2">
        <v>1</v>
      </c>
      <c r="O194" s="2" t="s">
        <v>18</v>
      </c>
      <c r="P194" s="2">
        <v>1</v>
      </c>
    </row>
    <row r="195" spans="1:23" x14ac:dyDescent="0.25">
      <c r="C195" s="2" t="s">
        <v>36</v>
      </c>
      <c r="D195" s="2">
        <v>1</v>
      </c>
      <c r="I195" s="2" t="s">
        <v>36</v>
      </c>
      <c r="J195" s="2">
        <v>1</v>
      </c>
      <c r="O195" s="2" t="s">
        <v>36</v>
      </c>
      <c r="P195" s="2">
        <v>1</v>
      </c>
    </row>
    <row r="196" spans="1:23" x14ac:dyDescent="0.25">
      <c r="B196" s="2">
        <v>2</v>
      </c>
      <c r="C196" s="2" t="s">
        <v>30</v>
      </c>
      <c r="D196" s="2">
        <v>7</v>
      </c>
      <c r="E196" s="2">
        <f>SUM(200/7)</f>
        <v>28.571428571428573</v>
      </c>
      <c r="I196" s="2" t="s">
        <v>30</v>
      </c>
      <c r="J196" s="2">
        <v>7</v>
      </c>
      <c r="O196" s="2" t="s">
        <v>30</v>
      </c>
      <c r="P196" s="2">
        <v>7</v>
      </c>
    </row>
    <row r="197" spans="1:23" x14ac:dyDescent="0.25">
      <c r="B197" s="2">
        <v>1</v>
      </c>
      <c r="C197" s="2" t="s">
        <v>19</v>
      </c>
      <c r="D197" s="2">
        <v>5</v>
      </c>
      <c r="E197" s="2">
        <f>SUM(100/5)</f>
        <v>20</v>
      </c>
      <c r="I197" s="2" t="s">
        <v>19</v>
      </c>
      <c r="J197" s="2">
        <v>5</v>
      </c>
      <c r="N197" s="2">
        <v>1</v>
      </c>
      <c r="O197" s="2" t="s">
        <v>19</v>
      </c>
      <c r="P197" s="2">
        <v>5</v>
      </c>
      <c r="Q197" s="2">
        <f>SUM(100/5)</f>
        <v>20</v>
      </c>
    </row>
    <row r="199" spans="1:23" ht="23.25" x14ac:dyDescent="0.35">
      <c r="A199" s="7" t="s">
        <v>38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25">
      <c r="A200" s="3" t="s">
        <v>1</v>
      </c>
      <c r="C200" s="2" t="s">
        <v>2</v>
      </c>
      <c r="D200" s="2">
        <v>2</v>
      </c>
      <c r="G200" s="3" t="s">
        <v>7</v>
      </c>
      <c r="I200" s="2" t="s">
        <v>2</v>
      </c>
      <c r="J200" s="2">
        <v>2</v>
      </c>
      <c r="M200" s="3" t="s">
        <v>8</v>
      </c>
      <c r="O200" s="2" t="s">
        <v>2</v>
      </c>
      <c r="P200" s="2">
        <v>2</v>
      </c>
    </row>
    <row r="201" spans="1:23" x14ac:dyDescent="0.25">
      <c r="B201" s="2">
        <v>1</v>
      </c>
      <c r="C201" s="2" t="s">
        <v>26</v>
      </c>
      <c r="D201" s="2">
        <v>1</v>
      </c>
      <c r="E201" s="2">
        <v>100</v>
      </c>
      <c r="I201" s="2" t="s">
        <v>26</v>
      </c>
      <c r="J201" s="2">
        <v>1</v>
      </c>
      <c r="O201" s="2" t="s">
        <v>26</v>
      </c>
      <c r="P201" s="2">
        <v>1</v>
      </c>
    </row>
    <row r="202" spans="1:23" x14ac:dyDescent="0.25">
      <c r="C202" s="2" t="s">
        <v>35</v>
      </c>
      <c r="D202" s="2">
        <v>1</v>
      </c>
      <c r="I202" s="2" t="s">
        <v>35</v>
      </c>
      <c r="J202" s="2">
        <v>1</v>
      </c>
      <c r="O202" s="2" t="s">
        <v>35</v>
      </c>
      <c r="P202" s="2">
        <v>1</v>
      </c>
    </row>
    <row r="203" spans="1:23" x14ac:dyDescent="0.25">
      <c r="C203" s="2" t="s">
        <v>6</v>
      </c>
      <c r="D203" s="2">
        <v>1</v>
      </c>
      <c r="H203" s="2">
        <v>1</v>
      </c>
      <c r="I203" s="2" t="s">
        <v>6</v>
      </c>
      <c r="J203" s="2">
        <v>1</v>
      </c>
      <c r="K203" s="2">
        <v>100</v>
      </c>
      <c r="O203" s="2" t="s">
        <v>6</v>
      </c>
      <c r="P203" s="2">
        <v>1</v>
      </c>
    </row>
    <row r="204" spans="1:23" x14ac:dyDescent="0.25">
      <c r="C204" s="2" t="s">
        <v>15</v>
      </c>
      <c r="D204" s="2">
        <v>7</v>
      </c>
      <c r="H204" s="2">
        <v>1</v>
      </c>
      <c r="I204" s="2" t="s">
        <v>15</v>
      </c>
      <c r="J204" s="2">
        <v>7</v>
      </c>
      <c r="K204" s="2">
        <f>SUM(100/7)</f>
        <v>14.285714285714286</v>
      </c>
      <c r="N204" s="2">
        <v>3</v>
      </c>
      <c r="O204" s="2" t="s">
        <v>15</v>
      </c>
      <c r="P204" s="2">
        <v>7</v>
      </c>
      <c r="Q204" s="2">
        <f>SUM(300/7)</f>
        <v>42.857142857142854</v>
      </c>
    </row>
    <row r="205" spans="1:23" x14ac:dyDescent="0.25">
      <c r="C205" s="2" t="s">
        <v>28</v>
      </c>
      <c r="D205" s="2">
        <v>2</v>
      </c>
      <c r="H205" s="2">
        <v>2</v>
      </c>
      <c r="I205" s="2" t="s">
        <v>28</v>
      </c>
      <c r="J205" s="2">
        <v>2</v>
      </c>
      <c r="K205" s="2">
        <v>100</v>
      </c>
      <c r="O205" s="2" t="s">
        <v>28</v>
      </c>
      <c r="P205" s="2">
        <v>2</v>
      </c>
    </row>
    <row r="206" spans="1:23" x14ac:dyDescent="0.25">
      <c r="C206" s="2" t="s">
        <v>3</v>
      </c>
      <c r="D206" s="2">
        <v>2</v>
      </c>
      <c r="H206" s="2">
        <v>1</v>
      </c>
      <c r="I206" s="2" t="s">
        <v>3</v>
      </c>
      <c r="J206" s="2">
        <v>2</v>
      </c>
      <c r="K206" s="2">
        <v>50</v>
      </c>
      <c r="N206" s="2">
        <v>1</v>
      </c>
      <c r="O206" s="2" t="s">
        <v>3</v>
      </c>
      <c r="P206" s="2">
        <v>2</v>
      </c>
      <c r="Q206" s="2">
        <f>SUM(100/2)</f>
        <v>50</v>
      </c>
    </row>
    <row r="207" spans="1:23" x14ac:dyDescent="0.25">
      <c r="C207" s="2" t="s">
        <v>17</v>
      </c>
      <c r="D207" s="2">
        <v>9</v>
      </c>
      <c r="H207" s="2">
        <v>2</v>
      </c>
      <c r="I207" s="2" t="s">
        <v>17</v>
      </c>
      <c r="J207" s="2">
        <v>9</v>
      </c>
      <c r="K207" s="2">
        <f>SUM(200/9)</f>
        <v>22.222222222222221</v>
      </c>
      <c r="N207" s="2">
        <v>4</v>
      </c>
      <c r="O207" s="2" t="s">
        <v>17</v>
      </c>
      <c r="P207" s="2">
        <v>9</v>
      </c>
      <c r="Q207" s="2">
        <f>SUM(400/9)</f>
        <v>44.444444444444443</v>
      </c>
    </row>
    <row r="208" spans="1:23" x14ac:dyDescent="0.25">
      <c r="C208" s="2" t="s">
        <v>5</v>
      </c>
      <c r="D208" s="2">
        <v>3</v>
      </c>
      <c r="I208" s="2" t="s">
        <v>5</v>
      </c>
      <c r="J208" s="2">
        <v>3</v>
      </c>
      <c r="O208" s="2" t="s">
        <v>5</v>
      </c>
      <c r="P208" s="2">
        <v>3</v>
      </c>
    </row>
    <row r="209" spans="1:17" x14ac:dyDescent="0.25">
      <c r="C209" s="2" t="s">
        <v>4</v>
      </c>
      <c r="D209" s="2">
        <v>2</v>
      </c>
      <c r="I209" s="2" t="s">
        <v>4</v>
      </c>
      <c r="J209" s="2">
        <v>2</v>
      </c>
      <c r="N209" s="2">
        <v>1</v>
      </c>
      <c r="O209" s="2" t="s">
        <v>4</v>
      </c>
      <c r="P209" s="2">
        <v>2</v>
      </c>
      <c r="Q209" s="2">
        <f>SUM(100/2)</f>
        <v>50</v>
      </c>
    </row>
    <row r="210" spans="1:17" x14ac:dyDescent="0.25">
      <c r="C210" s="2" t="s">
        <v>18</v>
      </c>
      <c r="D210" s="2">
        <v>5</v>
      </c>
      <c r="I210" s="2" t="s">
        <v>18</v>
      </c>
      <c r="J210" s="2">
        <v>5</v>
      </c>
      <c r="N210" s="2">
        <v>5</v>
      </c>
      <c r="O210" s="2" t="s">
        <v>18</v>
      </c>
      <c r="P210" s="2">
        <v>5</v>
      </c>
      <c r="Q210" s="2">
        <f>SUM(500/5)</f>
        <v>100</v>
      </c>
    </row>
    <row r="211" spans="1:17" x14ac:dyDescent="0.25">
      <c r="B211" s="2">
        <v>4</v>
      </c>
      <c r="C211" s="2" t="s">
        <v>36</v>
      </c>
      <c r="D211" s="2">
        <v>15</v>
      </c>
      <c r="E211" s="2">
        <f>SUM(400/15)</f>
        <v>26.666666666666668</v>
      </c>
      <c r="H211" s="2">
        <v>3</v>
      </c>
      <c r="I211" s="2" t="s">
        <v>36</v>
      </c>
      <c r="J211" s="2">
        <v>15</v>
      </c>
      <c r="K211" s="2">
        <f>SUM(300/15)</f>
        <v>20</v>
      </c>
      <c r="N211" s="2">
        <v>6</v>
      </c>
      <c r="O211" s="2" t="s">
        <v>36</v>
      </c>
      <c r="P211" s="2">
        <v>15</v>
      </c>
      <c r="Q211" s="2">
        <f>SUM(600/15)</f>
        <v>40</v>
      </c>
    </row>
    <row r="212" spans="1:17" x14ac:dyDescent="0.25">
      <c r="B212" s="2">
        <v>2</v>
      </c>
      <c r="C212" s="2" t="s">
        <v>30</v>
      </c>
      <c r="D212" s="2">
        <v>3</v>
      </c>
      <c r="E212" s="2">
        <f>SUM(200/3)</f>
        <v>66.666666666666671</v>
      </c>
      <c r="I212" s="2" t="s">
        <v>30</v>
      </c>
      <c r="J212" s="2">
        <v>3</v>
      </c>
      <c r="N212" s="2">
        <v>2</v>
      </c>
      <c r="O212" s="2" t="s">
        <v>30</v>
      </c>
      <c r="P212" s="2">
        <v>3</v>
      </c>
      <c r="Q212" s="2">
        <f>SUM(200/3)</f>
        <v>66.666666666666671</v>
      </c>
    </row>
    <row r="213" spans="1:17" x14ac:dyDescent="0.25">
      <c r="C213" s="2" t="s">
        <v>19</v>
      </c>
      <c r="D213" s="2">
        <v>3</v>
      </c>
      <c r="I213" s="2" t="s">
        <v>19</v>
      </c>
      <c r="J213" s="2">
        <v>3</v>
      </c>
      <c r="N213" s="2">
        <v>1</v>
      </c>
      <c r="O213" s="2" t="s">
        <v>19</v>
      </c>
      <c r="P213" s="2">
        <v>3</v>
      </c>
      <c r="Q213" s="2">
        <f>SUM(100/3)</f>
        <v>33.333333333333336</v>
      </c>
    </row>
    <row r="215" spans="1:17" x14ac:dyDescent="0.25">
      <c r="A215" s="3" t="s">
        <v>9</v>
      </c>
      <c r="C215" s="2" t="s">
        <v>2</v>
      </c>
      <c r="D215" s="2">
        <v>2</v>
      </c>
      <c r="G215" s="3" t="s">
        <v>20</v>
      </c>
      <c r="I215" s="2" t="s">
        <v>2</v>
      </c>
      <c r="J215" s="2">
        <v>2</v>
      </c>
      <c r="M215" s="3" t="s">
        <v>31</v>
      </c>
      <c r="O215" s="2" t="s">
        <v>2</v>
      </c>
      <c r="P215" s="2">
        <v>2</v>
      </c>
    </row>
    <row r="216" spans="1:17" x14ac:dyDescent="0.25">
      <c r="B216" s="2">
        <v>1</v>
      </c>
      <c r="C216" s="2" t="s">
        <v>26</v>
      </c>
      <c r="D216" s="2">
        <v>1</v>
      </c>
      <c r="E216" s="2">
        <v>100</v>
      </c>
      <c r="I216" s="2" t="s">
        <v>26</v>
      </c>
      <c r="J216" s="2">
        <v>1</v>
      </c>
      <c r="O216" s="2" t="s">
        <v>26</v>
      </c>
      <c r="P216" s="2">
        <v>1</v>
      </c>
    </row>
    <row r="217" spans="1:17" x14ac:dyDescent="0.25">
      <c r="B217" s="2">
        <v>1</v>
      </c>
      <c r="C217" s="2" t="s">
        <v>35</v>
      </c>
      <c r="D217" s="2">
        <v>1</v>
      </c>
      <c r="E217" s="2">
        <v>100</v>
      </c>
      <c r="I217" s="2" t="s">
        <v>35</v>
      </c>
      <c r="J217" s="2">
        <v>1</v>
      </c>
      <c r="O217" s="2" t="s">
        <v>35</v>
      </c>
      <c r="P217" s="2">
        <v>1</v>
      </c>
    </row>
    <row r="218" spans="1:17" x14ac:dyDescent="0.25">
      <c r="C218" s="2" t="s">
        <v>6</v>
      </c>
      <c r="D218" s="2">
        <v>1</v>
      </c>
      <c r="I218" s="2" t="s">
        <v>6</v>
      </c>
      <c r="J218" s="2">
        <v>1</v>
      </c>
      <c r="O218" s="2" t="s">
        <v>6</v>
      </c>
      <c r="P218" s="2">
        <v>1</v>
      </c>
    </row>
    <row r="219" spans="1:17" x14ac:dyDescent="0.25">
      <c r="B219" s="2">
        <v>3</v>
      </c>
      <c r="C219" s="2" t="s">
        <v>15</v>
      </c>
      <c r="D219" s="2">
        <v>7</v>
      </c>
      <c r="E219" s="2">
        <f>SUM(300/7)</f>
        <v>42.857142857142854</v>
      </c>
      <c r="H219" s="2">
        <v>1</v>
      </c>
      <c r="I219" s="2" t="s">
        <v>15</v>
      </c>
      <c r="J219" s="2">
        <v>7</v>
      </c>
      <c r="K219" s="2">
        <f>SUM(100/7)</f>
        <v>14.285714285714286</v>
      </c>
      <c r="O219" s="2" t="s">
        <v>15</v>
      </c>
      <c r="P219" s="2">
        <v>7</v>
      </c>
    </row>
    <row r="220" spans="1:17" x14ac:dyDescent="0.25">
      <c r="B220" s="2">
        <v>1</v>
      </c>
      <c r="C220" s="2" t="s">
        <v>28</v>
      </c>
      <c r="D220" s="2">
        <v>2</v>
      </c>
      <c r="E220" s="2">
        <v>50</v>
      </c>
      <c r="H220" s="2">
        <v>2</v>
      </c>
      <c r="I220" s="2" t="s">
        <v>28</v>
      </c>
      <c r="J220" s="2">
        <v>2</v>
      </c>
      <c r="K220" s="2">
        <v>100</v>
      </c>
      <c r="O220" s="2" t="s">
        <v>28</v>
      </c>
      <c r="P220" s="2">
        <v>2</v>
      </c>
    </row>
    <row r="221" spans="1:17" x14ac:dyDescent="0.25">
      <c r="B221" s="2">
        <v>2</v>
      </c>
      <c r="C221" s="2" t="s">
        <v>3</v>
      </c>
      <c r="D221" s="2">
        <v>2</v>
      </c>
      <c r="E221" s="2">
        <v>100</v>
      </c>
      <c r="I221" s="2" t="s">
        <v>3</v>
      </c>
      <c r="J221" s="2">
        <v>2</v>
      </c>
      <c r="O221" s="2" t="s">
        <v>3</v>
      </c>
      <c r="P221" s="2">
        <v>2</v>
      </c>
    </row>
    <row r="222" spans="1:17" x14ac:dyDescent="0.25">
      <c r="B222" s="2">
        <v>5</v>
      </c>
      <c r="C222" s="2" t="s">
        <v>17</v>
      </c>
      <c r="D222" s="2">
        <v>9</v>
      </c>
      <c r="E222" s="2">
        <f>SUM(500/9)</f>
        <v>55.555555555555557</v>
      </c>
      <c r="H222" s="2">
        <v>1</v>
      </c>
      <c r="I222" s="2" t="s">
        <v>17</v>
      </c>
      <c r="J222" s="2">
        <v>9</v>
      </c>
      <c r="K222" s="2">
        <f>SUM(100/9)</f>
        <v>11.111111111111111</v>
      </c>
      <c r="O222" s="2" t="s">
        <v>17</v>
      </c>
      <c r="P222" s="2">
        <v>9</v>
      </c>
    </row>
    <row r="223" spans="1:17" x14ac:dyDescent="0.25">
      <c r="C223" s="2" t="s">
        <v>5</v>
      </c>
      <c r="D223" s="2">
        <v>3</v>
      </c>
      <c r="I223" s="2" t="s">
        <v>5</v>
      </c>
      <c r="J223" s="2">
        <v>3</v>
      </c>
      <c r="O223" s="2" t="s">
        <v>5</v>
      </c>
      <c r="P223" s="2">
        <v>3</v>
      </c>
    </row>
    <row r="224" spans="1:17" x14ac:dyDescent="0.25">
      <c r="B224" s="2">
        <v>2</v>
      </c>
      <c r="C224" s="2" t="s">
        <v>4</v>
      </c>
      <c r="D224" s="2">
        <v>2</v>
      </c>
      <c r="E224" s="2">
        <v>100</v>
      </c>
      <c r="I224" s="2" t="s">
        <v>4</v>
      </c>
      <c r="J224" s="2">
        <v>2</v>
      </c>
      <c r="O224" s="2" t="s">
        <v>4</v>
      </c>
      <c r="P224" s="2">
        <v>2</v>
      </c>
    </row>
    <row r="225" spans="1:17" x14ac:dyDescent="0.25">
      <c r="C225" s="2" t="s">
        <v>18</v>
      </c>
      <c r="D225" s="2">
        <v>5</v>
      </c>
      <c r="I225" s="2" t="s">
        <v>18</v>
      </c>
      <c r="J225" s="2">
        <v>5</v>
      </c>
      <c r="N225" s="2">
        <v>1</v>
      </c>
      <c r="O225" s="2" t="s">
        <v>18</v>
      </c>
      <c r="P225" s="2">
        <v>5</v>
      </c>
      <c r="Q225" s="2">
        <f>SUM(100/5)</f>
        <v>20</v>
      </c>
    </row>
    <row r="226" spans="1:17" x14ac:dyDescent="0.25">
      <c r="B226" s="2">
        <v>10</v>
      </c>
      <c r="C226" s="2" t="s">
        <v>36</v>
      </c>
      <c r="D226" s="2">
        <v>15</v>
      </c>
      <c r="E226" s="2">
        <f>SUM(1000/15)</f>
        <v>66.666666666666671</v>
      </c>
      <c r="H226" s="2">
        <v>7</v>
      </c>
      <c r="I226" s="2" t="s">
        <v>36</v>
      </c>
      <c r="J226" s="2">
        <v>15</v>
      </c>
      <c r="K226" s="2">
        <f>SUM(700/15)</f>
        <v>46.666666666666664</v>
      </c>
      <c r="O226" s="2" t="s">
        <v>36</v>
      </c>
      <c r="P226" s="2">
        <v>15</v>
      </c>
    </row>
    <row r="227" spans="1:17" x14ac:dyDescent="0.25">
      <c r="B227" s="2">
        <v>3</v>
      </c>
      <c r="C227" s="2" t="s">
        <v>30</v>
      </c>
      <c r="D227" s="2">
        <v>3</v>
      </c>
      <c r="E227" s="2">
        <v>100</v>
      </c>
      <c r="H227" s="2">
        <v>3</v>
      </c>
      <c r="I227" s="2" t="s">
        <v>30</v>
      </c>
      <c r="J227" s="2">
        <v>3</v>
      </c>
      <c r="K227" s="2">
        <v>100</v>
      </c>
      <c r="N227" s="2">
        <v>1</v>
      </c>
      <c r="O227" s="2" t="s">
        <v>30</v>
      </c>
      <c r="P227" s="2">
        <v>3</v>
      </c>
      <c r="Q227" s="2">
        <f>SUM(100/3)</f>
        <v>33.333333333333336</v>
      </c>
    </row>
    <row r="228" spans="1:17" x14ac:dyDescent="0.25">
      <c r="B228" s="2">
        <v>2</v>
      </c>
      <c r="C228" s="2" t="s">
        <v>19</v>
      </c>
      <c r="D228" s="2">
        <v>3</v>
      </c>
      <c r="E228" s="2">
        <f>SUM(200/3)</f>
        <v>66.666666666666671</v>
      </c>
      <c r="I228" s="2" t="s">
        <v>19</v>
      </c>
      <c r="J228" s="2">
        <v>3</v>
      </c>
      <c r="O228" s="2" t="s">
        <v>19</v>
      </c>
      <c r="P228" s="2">
        <v>3</v>
      </c>
    </row>
    <row r="230" spans="1:17" x14ac:dyDescent="0.25">
      <c r="A230" s="3" t="s">
        <v>22</v>
      </c>
      <c r="C230" s="2" t="s">
        <v>2</v>
      </c>
      <c r="D230" s="2">
        <v>2</v>
      </c>
      <c r="G230" s="3" t="s">
        <v>11</v>
      </c>
      <c r="H230" s="2">
        <v>2</v>
      </c>
      <c r="I230" s="2" t="s">
        <v>2</v>
      </c>
      <c r="J230" s="2">
        <v>2</v>
      </c>
      <c r="K230" s="2">
        <v>100</v>
      </c>
      <c r="M230" s="3" t="s">
        <v>12</v>
      </c>
      <c r="O230" s="2" t="s">
        <v>2</v>
      </c>
      <c r="P230" s="2">
        <v>2</v>
      </c>
    </row>
    <row r="231" spans="1:17" x14ac:dyDescent="0.25">
      <c r="C231" s="2" t="s">
        <v>26</v>
      </c>
      <c r="D231" s="2">
        <v>1</v>
      </c>
      <c r="I231" s="2" t="s">
        <v>26</v>
      </c>
      <c r="J231" s="2">
        <v>1</v>
      </c>
      <c r="O231" s="2" t="s">
        <v>26</v>
      </c>
      <c r="P231" s="2">
        <v>1</v>
      </c>
    </row>
    <row r="232" spans="1:17" x14ac:dyDescent="0.25">
      <c r="C232" s="2" t="s">
        <v>35</v>
      </c>
      <c r="D232" s="2">
        <v>1</v>
      </c>
      <c r="I232" s="2" t="s">
        <v>35</v>
      </c>
      <c r="J232" s="2">
        <v>1</v>
      </c>
      <c r="O232" s="2" t="s">
        <v>35</v>
      </c>
      <c r="P232" s="2">
        <v>1</v>
      </c>
    </row>
    <row r="233" spans="1:17" x14ac:dyDescent="0.25">
      <c r="C233" s="2" t="s">
        <v>6</v>
      </c>
      <c r="D233" s="2">
        <v>1</v>
      </c>
      <c r="H233" s="2">
        <v>1</v>
      </c>
      <c r="I233" s="2" t="s">
        <v>6</v>
      </c>
      <c r="J233" s="2">
        <v>1</v>
      </c>
      <c r="K233" s="2">
        <v>100</v>
      </c>
      <c r="O233" s="2" t="s">
        <v>6</v>
      </c>
      <c r="P233" s="2">
        <v>1</v>
      </c>
    </row>
    <row r="234" spans="1:17" x14ac:dyDescent="0.25">
      <c r="C234" s="2" t="s">
        <v>15</v>
      </c>
      <c r="D234" s="2">
        <v>7</v>
      </c>
      <c r="H234" s="2">
        <v>4</v>
      </c>
      <c r="I234" s="2" t="s">
        <v>15</v>
      </c>
      <c r="J234" s="2">
        <v>7</v>
      </c>
      <c r="K234" s="2">
        <f>SUM(400/7)</f>
        <v>57.142857142857146</v>
      </c>
      <c r="O234" s="2" t="s">
        <v>15</v>
      </c>
      <c r="P234" s="2">
        <v>7</v>
      </c>
    </row>
    <row r="235" spans="1:17" x14ac:dyDescent="0.25">
      <c r="B235" s="2">
        <v>1</v>
      </c>
      <c r="C235" s="2" t="s">
        <v>28</v>
      </c>
      <c r="D235" s="2">
        <v>2</v>
      </c>
      <c r="E235" s="2">
        <v>50</v>
      </c>
      <c r="I235" s="2" t="s">
        <v>28</v>
      </c>
      <c r="J235" s="2">
        <v>2</v>
      </c>
      <c r="O235" s="2" t="s">
        <v>28</v>
      </c>
      <c r="P235" s="2">
        <v>2</v>
      </c>
    </row>
    <row r="236" spans="1:17" x14ac:dyDescent="0.25">
      <c r="C236" s="2" t="s">
        <v>3</v>
      </c>
      <c r="D236" s="2">
        <v>2</v>
      </c>
      <c r="I236" s="2" t="s">
        <v>3</v>
      </c>
      <c r="J236" s="2">
        <v>2</v>
      </c>
      <c r="O236" s="2" t="s">
        <v>3</v>
      </c>
      <c r="P236" s="2">
        <v>2</v>
      </c>
    </row>
    <row r="237" spans="1:17" x14ac:dyDescent="0.25">
      <c r="C237" s="2" t="s">
        <v>17</v>
      </c>
      <c r="D237" s="2">
        <v>9</v>
      </c>
      <c r="H237" s="2">
        <v>2</v>
      </c>
      <c r="I237" s="2" t="s">
        <v>17</v>
      </c>
      <c r="J237" s="2">
        <v>9</v>
      </c>
      <c r="K237" s="2">
        <f>SUM(200/9)</f>
        <v>22.222222222222221</v>
      </c>
      <c r="O237" s="2" t="s">
        <v>17</v>
      </c>
      <c r="P237" s="2">
        <v>9</v>
      </c>
    </row>
    <row r="238" spans="1:17" x14ac:dyDescent="0.25">
      <c r="B238" s="2">
        <v>1</v>
      </c>
      <c r="C238" s="2" t="s">
        <v>5</v>
      </c>
      <c r="D238" s="2">
        <v>3</v>
      </c>
      <c r="E238" s="2">
        <f>SUM(100/3)</f>
        <v>33.333333333333336</v>
      </c>
      <c r="H238" s="2">
        <v>2</v>
      </c>
      <c r="I238" s="2" t="s">
        <v>5</v>
      </c>
      <c r="J238" s="2">
        <v>3</v>
      </c>
      <c r="K238" s="2">
        <f>SUM(200/3)</f>
        <v>66.666666666666671</v>
      </c>
      <c r="O238" s="2" t="s">
        <v>5</v>
      </c>
      <c r="P238" s="2">
        <v>3</v>
      </c>
    </row>
    <row r="239" spans="1:17" x14ac:dyDescent="0.25">
      <c r="C239" s="2" t="s">
        <v>4</v>
      </c>
      <c r="D239" s="2">
        <v>2</v>
      </c>
      <c r="H239" s="2">
        <v>2</v>
      </c>
      <c r="I239" s="2" t="s">
        <v>4</v>
      </c>
      <c r="J239" s="2">
        <v>2</v>
      </c>
      <c r="K239" s="2">
        <v>100</v>
      </c>
      <c r="O239" s="2" t="s">
        <v>4</v>
      </c>
      <c r="P239" s="2">
        <v>2</v>
      </c>
    </row>
    <row r="240" spans="1:17" x14ac:dyDescent="0.25">
      <c r="C240" s="2" t="s">
        <v>18</v>
      </c>
      <c r="D240" s="2">
        <v>5</v>
      </c>
      <c r="I240" s="2" t="s">
        <v>18</v>
      </c>
      <c r="J240" s="2">
        <v>5</v>
      </c>
      <c r="O240" s="2" t="s">
        <v>18</v>
      </c>
      <c r="P240" s="2">
        <v>5</v>
      </c>
    </row>
    <row r="241" spans="1:23" x14ac:dyDescent="0.25">
      <c r="C241" s="2" t="s">
        <v>36</v>
      </c>
      <c r="D241" s="2">
        <v>15</v>
      </c>
      <c r="H241" s="2">
        <v>6</v>
      </c>
      <c r="I241" s="2" t="s">
        <v>36</v>
      </c>
      <c r="J241" s="2">
        <v>15</v>
      </c>
      <c r="K241" s="2">
        <f>SUM(600/15)</f>
        <v>40</v>
      </c>
      <c r="O241" s="2" t="s">
        <v>36</v>
      </c>
      <c r="P241" s="2">
        <v>15</v>
      </c>
    </row>
    <row r="242" spans="1:23" x14ac:dyDescent="0.25">
      <c r="C242" s="2" t="s">
        <v>30</v>
      </c>
      <c r="D242" s="2">
        <v>3</v>
      </c>
      <c r="H242" s="2">
        <v>1</v>
      </c>
      <c r="I242" s="2" t="s">
        <v>30</v>
      </c>
      <c r="J242" s="2">
        <v>3</v>
      </c>
      <c r="K242" s="2">
        <f>SUM(100/3)</f>
        <v>33.333333333333336</v>
      </c>
      <c r="N242" s="2">
        <v>1</v>
      </c>
      <c r="O242" s="2" t="s">
        <v>30</v>
      </c>
      <c r="P242" s="2">
        <v>3</v>
      </c>
      <c r="Q242" s="2">
        <f>SUM(100/3)</f>
        <v>33.333333333333336</v>
      </c>
    </row>
    <row r="243" spans="1:23" x14ac:dyDescent="0.25">
      <c r="C243" s="2" t="s">
        <v>19</v>
      </c>
      <c r="D243" s="2">
        <v>3</v>
      </c>
      <c r="H243" s="2">
        <v>2</v>
      </c>
      <c r="I243" s="2" t="s">
        <v>19</v>
      </c>
      <c r="J243" s="2">
        <v>3</v>
      </c>
      <c r="K243" s="2">
        <f>SUM(200/3)</f>
        <v>66.666666666666671</v>
      </c>
      <c r="O243" s="2" t="s">
        <v>19</v>
      </c>
      <c r="P243" s="2">
        <v>3</v>
      </c>
    </row>
    <row r="245" spans="1:23" ht="23.25" x14ac:dyDescent="0.35">
      <c r="A245" s="7" t="s">
        <v>39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25">
      <c r="A246" s="3" t="s">
        <v>1</v>
      </c>
      <c r="B246" s="2">
        <v>1</v>
      </c>
      <c r="C246" s="2" t="s">
        <v>2</v>
      </c>
      <c r="D246" s="2">
        <v>18</v>
      </c>
      <c r="E246" s="2">
        <f>SUM(100/18)</f>
        <v>5.5555555555555554</v>
      </c>
      <c r="G246" s="3" t="s">
        <v>7</v>
      </c>
      <c r="H246" s="2">
        <v>3</v>
      </c>
      <c r="I246" s="2" t="s">
        <v>2</v>
      </c>
      <c r="J246" s="2">
        <v>18</v>
      </c>
      <c r="K246" s="2">
        <f>SUM(300/18)</f>
        <v>16.666666666666668</v>
      </c>
      <c r="M246" s="3" t="s">
        <v>8</v>
      </c>
      <c r="N246" s="3"/>
      <c r="O246" s="2" t="s">
        <v>2</v>
      </c>
      <c r="P246" s="2">
        <v>18</v>
      </c>
    </row>
    <row r="247" spans="1:23" x14ac:dyDescent="0.25">
      <c r="B247" s="2">
        <v>1</v>
      </c>
      <c r="C247" s="2" t="s">
        <v>26</v>
      </c>
      <c r="D247" s="2">
        <v>33</v>
      </c>
      <c r="E247" s="2">
        <f>SUM(100/33)</f>
        <v>3.0303030303030303</v>
      </c>
      <c r="H247" s="2">
        <v>15</v>
      </c>
      <c r="I247" s="2" t="s">
        <v>26</v>
      </c>
      <c r="J247" s="2">
        <v>33</v>
      </c>
      <c r="K247" s="2">
        <f>SUM(1500/33)</f>
        <v>45.454545454545453</v>
      </c>
      <c r="N247" s="2">
        <v>8</v>
      </c>
      <c r="O247" s="2" t="s">
        <v>26</v>
      </c>
      <c r="P247" s="2">
        <v>33</v>
      </c>
      <c r="Q247" s="2">
        <f>SUM(800/33)</f>
        <v>24.242424242424242</v>
      </c>
    </row>
    <row r="248" spans="1:23" x14ac:dyDescent="0.25">
      <c r="B248" s="2">
        <v>3</v>
      </c>
      <c r="C248" s="2" t="s">
        <v>35</v>
      </c>
      <c r="D248" s="2">
        <v>19</v>
      </c>
      <c r="E248" s="2">
        <f>SUM(300/19)</f>
        <v>15.789473684210526</v>
      </c>
      <c r="H248" s="2">
        <v>2</v>
      </c>
      <c r="I248" s="2" t="s">
        <v>35</v>
      </c>
      <c r="J248" s="2">
        <v>19</v>
      </c>
      <c r="K248" s="2">
        <f>SUM(200/19)</f>
        <v>10.526315789473685</v>
      </c>
      <c r="N248" s="2">
        <v>6</v>
      </c>
      <c r="O248" s="2" t="s">
        <v>35</v>
      </c>
      <c r="P248" s="2">
        <v>19</v>
      </c>
      <c r="Q248" s="2">
        <f>SUM(600/19)</f>
        <v>31.578947368421051</v>
      </c>
    </row>
    <row r="249" spans="1:23" x14ac:dyDescent="0.25">
      <c r="B249" s="2">
        <v>1</v>
      </c>
      <c r="C249" s="2" t="s">
        <v>27</v>
      </c>
      <c r="D249" s="2">
        <v>6</v>
      </c>
      <c r="E249" s="2">
        <f>SUM(100/6)</f>
        <v>16.666666666666668</v>
      </c>
      <c r="H249" s="2">
        <v>1</v>
      </c>
      <c r="I249" s="2" t="s">
        <v>27</v>
      </c>
      <c r="J249" s="2">
        <v>6</v>
      </c>
      <c r="K249" s="2">
        <f>SUM(100/6)</f>
        <v>16.666666666666668</v>
      </c>
      <c r="N249" s="2">
        <v>3</v>
      </c>
      <c r="O249" s="2" t="s">
        <v>27</v>
      </c>
      <c r="P249" s="2">
        <v>6</v>
      </c>
      <c r="Q249" s="2">
        <v>50</v>
      </c>
    </row>
    <row r="250" spans="1:23" x14ac:dyDescent="0.25">
      <c r="C250" s="2" t="s">
        <v>15</v>
      </c>
      <c r="D250" s="2">
        <v>8</v>
      </c>
      <c r="I250" s="2" t="s">
        <v>15</v>
      </c>
      <c r="J250" s="2">
        <v>8</v>
      </c>
      <c r="O250" s="2" t="s">
        <v>15</v>
      </c>
      <c r="P250" s="2">
        <v>8</v>
      </c>
    </row>
    <row r="251" spans="1:23" x14ac:dyDescent="0.25">
      <c r="B251" s="2">
        <v>5</v>
      </c>
      <c r="C251" s="2" t="s">
        <v>28</v>
      </c>
      <c r="D251" s="2">
        <v>33</v>
      </c>
      <c r="E251" s="2">
        <f>SUM(500/33)</f>
        <v>15.151515151515152</v>
      </c>
      <c r="H251" s="2">
        <v>21</v>
      </c>
      <c r="I251" s="2" t="s">
        <v>28</v>
      </c>
      <c r="J251" s="2">
        <v>33</v>
      </c>
      <c r="K251" s="2">
        <f>SUM(2100/33)</f>
        <v>63.636363636363633</v>
      </c>
      <c r="N251" s="2">
        <v>11</v>
      </c>
      <c r="O251" s="2" t="s">
        <v>28</v>
      </c>
      <c r="P251" s="2">
        <v>33</v>
      </c>
      <c r="Q251" s="2">
        <f>SUM(1100/33)</f>
        <v>33.333333333333336</v>
      </c>
    </row>
    <row r="252" spans="1:23" x14ac:dyDescent="0.25">
      <c r="B252" s="2">
        <v>2</v>
      </c>
      <c r="C252" s="2" t="s">
        <v>3</v>
      </c>
      <c r="D252" s="2">
        <v>57</v>
      </c>
      <c r="E252" s="2">
        <f>SUM(200/57)</f>
        <v>3.5087719298245612</v>
      </c>
      <c r="H252" s="2">
        <v>14</v>
      </c>
      <c r="I252" s="2" t="s">
        <v>3</v>
      </c>
      <c r="J252" s="2">
        <v>57</v>
      </c>
      <c r="K252" s="2">
        <f>SUM(1400/57)</f>
        <v>24.561403508771932</v>
      </c>
      <c r="N252" s="2">
        <v>11</v>
      </c>
      <c r="O252" s="2" t="s">
        <v>3</v>
      </c>
      <c r="P252" s="2">
        <v>57</v>
      </c>
      <c r="Q252" s="2">
        <f>SUM(1100/57)</f>
        <v>19.298245614035089</v>
      </c>
    </row>
    <row r="253" spans="1:23" x14ac:dyDescent="0.25">
      <c r="B253" s="2">
        <v>1</v>
      </c>
      <c r="C253" s="2" t="s">
        <v>17</v>
      </c>
      <c r="D253" s="2">
        <v>4</v>
      </c>
      <c r="E253" s="2">
        <f>SUM(100/4)</f>
        <v>25</v>
      </c>
      <c r="I253" s="2" t="s">
        <v>17</v>
      </c>
      <c r="J253" s="2">
        <v>4</v>
      </c>
      <c r="N253" s="2">
        <v>3</v>
      </c>
      <c r="O253" s="2" t="s">
        <v>17</v>
      </c>
      <c r="P253" s="2">
        <v>4</v>
      </c>
      <c r="Q253" s="2">
        <f>SUM(300/4)</f>
        <v>75</v>
      </c>
    </row>
    <row r="254" spans="1:23" x14ac:dyDescent="0.25">
      <c r="B254" s="2">
        <v>3</v>
      </c>
      <c r="C254" s="2" t="s">
        <v>29</v>
      </c>
      <c r="D254" s="2">
        <v>29</v>
      </c>
      <c r="E254" s="2">
        <f>SUM(300/29)</f>
        <v>10.344827586206897</v>
      </c>
      <c r="H254" s="2">
        <v>2</v>
      </c>
      <c r="I254" s="2" t="s">
        <v>29</v>
      </c>
      <c r="J254" s="2">
        <v>29</v>
      </c>
      <c r="K254" s="2">
        <f>SUM(200/29)</f>
        <v>6.8965517241379306</v>
      </c>
      <c r="N254" s="2">
        <v>5</v>
      </c>
      <c r="O254" s="2" t="s">
        <v>29</v>
      </c>
      <c r="P254" s="2">
        <v>29</v>
      </c>
      <c r="Q254" s="2">
        <f>SUM(500/29)</f>
        <v>17.241379310344829</v>
      </c>
    </row>
    <row r="255" spans="1:23" x14ac:dyDescent="0.25">
      <c r="B255" s="2">
        <v>3</v>
      </c>
      <c r="C255" s="2" t="s">
        <v>5</v>
      </c>
      <c r="D255" s="2">
        <v>27</v>
      </c>
      <c r="E255" s="2">
        <f>SUM(300/27)</f>
        <v>11.111111111111111</v>
      </c>
      <c r="H255" s="2">
        <v>2</v>
      </c>
      <c r="I255" s="2" t="s">
        <v>5</v>
      </c>
      <c r="J255" s="2">
        <v>27</v>
      </c>
      <c r="K255" s="2">
        <f>SUM(200/27)</f>
        <v>7.4074074074074074</v>
      </c>
      <c r="N255" s="2">
        <v>1</v>
      </c>
      <c r="O255" s="2" t="s">
        <v>5</v>
      </c>
      <c r="P255" s="2">
        <v>27</v>
      </c>
      <c r="Q255" s="2">
        <f>SUM(100/27)</f>
        <v>3.7037037037037037</v>
      </c>
    </row>
    <row r="256" spans="1:23" x14ac:dyDescent="0.25">
      <c r="B256" s="2">
        <v>2</v>
      </c>
      <c r="C256" s="2" t="s">
        <v>4</v>
      </c>
      <c r="D256" s="2">
        <v>14</v>
      </c>
      <c r="E256" s="2">
        <f>SUM(200/14)</f>
        <v>14.285714285714286</v>
      </c>
      <c r="I256" s="2" t="s">
        <v>4</v>
      </c>
      <c r="J256" s="2">
        <v>14</v>
      </c>
      <c r="N256" s="2">
        <v>5</v>
      </c>
      <c r="O256" s="2" t="s">
        <v>4</v>
      </c>
      <c r="P256" s="2">
        <v>14</v>
      </c>
      <c r="Q256" s="2">
        <f>SUM(500/14)</f>
        <v>35.714285714285715</v>
      </c>
    </row>
    <row r="257" spans="1:17" x14ac:dyDescent="0.25">
      <c r="C257" s="2" t="s">
        <v>18</v>
      </c>
      <c r="D257" s="2">
        <v>4</v>
      </c>
      <c r="I257" s="2" t="s">
        <v>18</v>
      </c>
      <c r="J257" s="2">
        <v>4</v>
      </c>
      <c r="N257" s="2">
        <v>3</v>
      </c>
      <c r="O257" s="2" t="s">
        <v>18</v>
      </c>
      <c r="P257" s="2">
        <v>4</v>
      </c>
      <c r="Q257" s="2">
        <f>SUM(300/4)</f>
        <v>75</v>
      </c>
    </row>
    <row r="258" spans="1:17" x14ac:dyDescent="0.25">
      <c r="C258" s="2" t="s">
        <v>36</v>
      </c>
      <c r="D258" s="2">
        <v>0</v>
      </c>
      <c r="I258" s="2" t="s">
        <v>36</v>
      </c>
      <c r="J258" s="2">
        <v>0</v>
      </c>
      <c r="O258" s="2" t="s">
        <v>36</v>
      </c>
      <c r="P258" s="2">
        <v>0</v>
      </c>
    </row>
    <row r="259" spans="1:17" x14ac:dyDescent="0.25">
      <c r="B259" s="2">
        <v>1</v>
      </c>
      <c r="C259" s="2" t="s">
        <v>30</v>
      </c>
      <c r="D259" s="2">
        <v>2</v>
      </c>
      <c r="E259" s="2">
        <v>50</v>
      </c>
      <c r="I259" s="2" t="s">
        <v>30</v>
      </c>
      <c r="J259" s="2">
        <v>2</v>
      </c>
      <c r="O259" s="2" t="s">
        <v>30</v>
      </c>
      <c r="P259" s="2">
        <v>2</v>
      </c>
    </row>
    <row r="260" spans="1:17" x14ac:dyDescent="0.25">
      <c r="C260" s="2" t="s">
        <v>19</v>
      </c>
      <c r="D260" s="2">
        <v>2</v>
      </c>
      <c r="H260" s="2">
        <v>1</v>
      </c>
      <c r="I260" s="2" t="s">
        <v>19</v>
      </c>
      <c r="J260" s="2">
        <v>2</v>
      </c>
      <c r="K260" s="2">
        <v>50</v>
      </c>
      <c r="N260" s="2">
        <v>1</v>
      </c>
      <c r="O260" s="2" t="s">
        <v>19</v>
      </c>
      <c r="P260" s="2">
        <v>2</v>
      </c>
      <c r="Q260" s="2">
        <v>50</v>
      </c>
    </row>
    <row r="262" spans="1:17" x14ac:dyDescent="0.25">
      <c r="A262" s="3" t="s">
        <v>40</v>
      </c>
      <c r="B262" s="2">
        <v>8</v>
      </c>
      <c r="C262" s="2" t="s">
        <v>2</v>
      </c>
      <c r="D262" s="2">
        <v>18</v>
      </c>
      <c r="E262" s="2">
        <f>SUM(800/18)</f>
        <v>44.444444444444443</v>
      </c>
      <c r="G262" s="3" t="s">
        <v>20</v>
      </c>
      <c r="I262" s="2" t="s">
        <v>2</v>
      </c>
      <c r="J262" s="2">
        <v>18</v>
      </c>
      <c r="M262" s="3" t="s">
        <v>31</v>
      </c>
      <c r="O262" s="2" t="s">
        <v>2</v>
      </c>
      <c r="P262" s="2">
        <v>18</v>
      </c>
    </row>
    <row r="263" spans="1:17" x14ac:dyDescent="0.25">
      <c r="B263" s="2">
        <v>21</v>
      </c>
      <c r="C263" s="2" t="s">
        <v>26</v>
      </c>
      <c r="D263" s="2">
        <v>33</v>
      </c>
      <c r="E263" s="2">
        <f>SUM(2100/33)</f>
        <v>63.636363636363633</v>
      </c>
      <c r="H263" s="2">
        <v>1</v>
      </c>
      <c r="I263" s="2" t="s">
        <v>26</v>
      </c>
      <c r="J263" s="2">
        <v>33</v>
      </c>
      <c r="K263" s="2">
        <f>SUM(100/33)</f>
        <v>3.0303030303030303</v>
      </c>
      <c r="N263" s="2">
        <v>2</v>
      </c>
      <c r="O263" s="2" t="s">
        <v>26</v>
      </c>
      <c r="P263" s="2">
        <v>33</v>
      </c>
      <c r="Q263" s="2">
        <f>SUM(200/33)</f>
        <v>6.0606060606060606</v>
      </c>
    </row>
    <row r="264" spans="1:17" x14ac:dyDescent="0.25">
      <c r="B264" s="2">
        <v>10</v>
      </c>
      <c r="C264" s="2" t="s">
        <v>35</v>
      </c>
      <c r="D264" s="2">
        <v>19</v>
      </c>
      <c r="E264" s="2">
        <f>SUM(1000/19)</f>
        <v>52.631578947368418</v>
      </c>
      <c r="I264" s="2" t="s">
        <v>35</v>
      </c>
      <c r="J264" s="2">
        <v>19</v>
      </c>
      <c r="N264" s="2">
        <v>1</v>
      </c>
      <c r="O264" s="2" t="s">
        <v>35</v>
      </c>
      <c r="P264" s="2">
        <v>19</v>
      </c>
      <c r="Q264" s="2">
        <f>SUM(100/19)</f>
        <v>5.2631578947368425</v>
      </c>
    </row>
    <row r="265" spans="1:17" x14ac:dyDescent="0.25">
      <c r="B265" s="2">
        <v>3</v>
      </c>
      <c r="C265" s="2" t="s">
        <v>27</v>
      </c>
      <c r="D265" s="2">
        <v>6</v>
      </c>
      <c r="E265" s="2">
        <v>50</v>
      </c>
      <c r="I265" s="2" t="s">
        <v>27</v>
      </c>
      <c r="J265" s="2">
        <v>6</v>
      </c>
      <c r="O265" s="2" t="s">
        <v>27</v>
      </c>
      <c r="P265" s="2">
        <v>6</v>
      </c>
    </row>
    <row r="266" spans="1:17" x14ac:dyDescent="0.25">
      <c r="B266" s="2">
        <v>7</v>
      </c>
      <c r="C266" s="2" t="s">
        <v>15</v>
      </c>
      <c r="D266" s="2">
        <v>8</v>
      </c>
      <c r="E266" s="2">
        <f>SUM(700/8)</f>
        <v>87.5</v>
      </c>
      <c r="I266" s="2" t="s">
        <v>15</v>
      </c>
      <c r="J266" s="2">
        <v>8</v>
      </c>
      <c r="O266" s="2" t="s">
        <v>15</v>
      </c>
      <c r="P266" s="2">
        <v>8</v>
      </c>
    </row>
    <row r="267" spans="1:17" x14ac:dyDescent="0.25">
      <c r="B267" s="2">
        <v>18</v>
      </c>
      <c r="C267" s="2" t="s">
        <v>28</v>
      </c>
      <c r="D267" s="2">
        <v>33</v>
      </c>
      <c r="E267" s="2">
        <f>SUM(1800/33)</f>
        <v>54.545454545454547</v>
      </c>
      <c r="H267" s="2">
        <v>2</v>
      </c>
      <c r="I267" s="2" t="s">
        <v>28</v>
      </c>
      <c r="J267" s="2">
        <v>33</v>
      </c>
      <c r="K267" s="2">
        <f>SUM(200/33)</f>
        <v>6.0606060606060606</v>
      </c>
      <c r="O267" s="2" t="s">
        <v>28</v>
      </c>
      <c r="P267" s="2">
        <v>33</v>
      </c>
    </row>
    <row r="268" spans="1:17" x14ac:dyDescent="0.25">
      <c r="B268" s="2">
        <v>36</v>
      </c>
      <c r="C268" s="2" t="s">
        <v>3</v>
      </c>
      <c r="D268" s="2">
        <v>57</v>
      </c>
      <c r="E268" s="2">
        <f>SUM(3600/57)</f>
        <v>63.157894736842103</v>
      </c>
      <c r="H268" s="2">
        <v>10</v>
      </c>
      <c r="I268" s="2" t="s">
        <v>3</v>
      </c>
      <c r="J268" s="2">
        <v>57</v>
      </c>
      <c r="K268" s="2">
        <f>SUM(1000/57)</f>
        <v>17.543859649122808</v>
      </c>
      <c r="O268" s="2" t="s">
        <v>3</v>
      </c>
      <c r="P268" s="2">
        <v>57</v>
      </c>
    </row>
    <row r="269" spans="1:17" x14ac:dyDescent="0.25">
      <c r="B269" s="2">
        <v>4</v>
      </c>
      <c r="C269" s="2" t="s">
        <v>17</v>
      </c>
      <c r="D269" s="2">
        <v>4</v>
      </c>
      <c r="E269" s="2">
        <f>SUM(400/4)</f>
        <v>100</v>
      </c>
      <c r="H269" s="2">
        <v>1</v>
      </c>
      <c r="I269" s="2" t="s">
        <v>17</v>
      </c>
      <c r="J269" s="2">
        <v>4</v>
      </c>
      <c r="K269" s="2">
        <v>25</v>
      </c>
      <c r="O269" s="2" t="s">
        <v>17</v>
      </c>
      <c r="P269" s="2">
        <v>4</v>
      </c>
    </row>
    <row r="270" spans="1:17" x14ac:dyDescent="0.25">
      <c r="B270" s="2">
        <v>16</v>
      </c>
      <c r="C270" s="2" t="s">
        <v>29</v>
      </c>
      <c r="D270" s="2">
        <v>29</v>
      </c>
      <c r="E270" s="2">
        <f>SUM(1600/29)</f>
        <v>55.172413793103445</v>
      </c>
      <c r="H270" s="2">
        <v>4</v>
      </c>
      <c r="I270" s="2" t="s">
        <v>29</v>
      </c>
      <c r="J270" s="2">
        <v>29</v>
      </c>
      <c r="K270" s="2">
        <f>SUM(400/29)</f>
        <v>13.793103448275861</v>
      </c>
      <c r="O270" s="2" t="s">
        <v>29</v>
      </c>
      <c r="P270" s="2">
        <v>29</v>
      </c>
    </row>
    <row r="271" spans="1:17" x14ac:dyDescent="0.25">
      <c r="B271" s="2">
        <v>10</v>
      </c>
      <c r="C271" s="2" t="s">
        <v>5</v>
      </c>
      <c r="D271" s="2">
        <v>27</v>
      </c>
      <c r="E271" s="2">
        <f>SUM(1000/27)</f>
        <v>37.037037037037038</v>
      </c>
      <c r="I271" s="2" t="s">
        <v>5</v>
      </c>
      <c r="J271" s="2">
        <v>27</v>
      </c>
      <c r="O271" s="2" t="s">
        <v>5</v>
      </c>
      <c r="P271" s="2">
        <v>27</v>
      </c>
    </row>
    <row r="272" spans="1:17" x14ac:dyDescent="0.25">
      <c r="B272" s="2">
        <v>7</v>
      </c>
      <c r="C272" s="2" t="s">
        <v>4</v>
      </c>
      <c r="D272" s="2">
        <v>14</v>
      </c>
      <c r="E272" s="2">
        <f>SUM(700/14)</f>
        <v>50</v>
      </c>
      <c r="H272" s="2">
        <v>4</v>
      </c>
      <c r="I272" s="2" t="s">
        <v>4</v>
      </c>
      <c r="J272" s="2">
        <v>14</v>
      </c>
      <c r="K272" s="2">
        <f>SUM(400/14)</f>
        <v>28.571428571428573</v>
      </c>
      <c r="O272" s="2" t="s">
        <v>4</v>
      </c>
      <c r="P272" s="2">
        <v>14</v>
      </c>
    </row>
    <row r="273" spans="1:17" x14ac:dyDescent="0.25">
      <c r="B273" s="2">
        <v>1</v>
      </c>
      <c r="C273" s="2" t="s">
        <v>18</v>
      </c>
      <c r="D273" s="2">
        <v>4</v>
      </c>
      <c r="E273" s="2">
        <v>25</v>
      </c>
      <c r="I273" s="2" t="s">
        <v>18</v>
      </c>
      <c r="J273" s="2">
        <v>4</v>
      </c>
      <c r="N273" s="2">
        <v>2</v>
      </c>
      <c r="O273" s="2" t="s">
        <v>18</v>
      </c>
      <c r="P273" s="2">
        <v>4</v>
      </c>
      <c r="Q273" s="2">
        <v>50</v>
      </c>
    </row>
    <row r="274" spans="1:17" x14ac:dyDescent="0.25">
      <c r="C274" s="2" t="s">
        <v>36</v>
      </c>
      <c r="D274" s="2">
        <v>0</v>
      </c>
      <c r="I274" s="2" t="s">
        <v>36</v>
      </c>
      <c r="J274" s="2">
        <v>0</v>
      </c>
      <c r="O274" s="2" t="s">
        <v>36</v>
      </c>
      <c r="P274" s="2">
        <v>0</v>
      </c>
    </row>
    <row r="275" spans="1:17" x14ac:dyDescent="0.25">
      <c r="B275" s="2">
        <v>2</v>
      </c>
      <c r="C275" s="2" t="s">
        <v>30</v>
      </c>
      <c r="D275" s="2">
        <v>2</v>
      </c>
      <c r="E275" s="2">
        <v>100</v>
      </c>
      <c r="I275" s="2" t="s">
        <v>30</v>
      </c>
      <c r="J275" s="2">
        <v>2</v>
      </c>
      <c r="O275" s="2" t="s">
        <v>30</v>
      </c>
      <c r="P275" s="2">
        <v>2</v>
      </c>
    </row>
    <row r="276" spans="1:17" x14ac:dyDescent="0.25">
      <c r="B276" s="2">
        <v>1</v>
      </c>
      <c r="C276" s="2" t="s">
        <v>19</v>
      </c>
      <c r="D276" s="2">
        <v>2</v>
      </c>
      <c r="E276" s="2">
        <v>50</v>
      </c>
      <c r="I276" s="2" t="s">
        <v>19</v>
      </c>
      <c r="J276" s="2">
        <v>2</v>
      </c>
      <c r="O276" s="2" t="s">
        <v>19</v>
      </c>
      <c r="P276" s="2">
        <v>2</v>
      </c>
    </row>
    <row r="278" spans="1:17" x14ac:dyDescent="0.25">
      <c r="A278" s="3" t="s">
        <v>10</v>
      </c>
      <c r="C278" s="2" t="s">
        <v>2</v>
      </c>
      <c r="D278" s="2">
        <v>18</v>
      </c>
      <c r="G278" s="3" t="s">
        <v>11</v>
      </c>
      <c r="H278" s="2">
        <v>10</v>
      </c>
      <c r="I278" s="2" t="s">
        <v>2</v>
      </c>
      <c r="J278" s="2">
        <v>18</v>
      </c>
      <c r="K278" s="2">
        <f>SUM(1000/18)</f>
        <v>55.555555555555557</v>
      </c>
      <c r="M278" s="3" t="s">
        <v>12</v>
      </c>
      <c r="O278" s="2" t="s">
        <v>2</v>
      </c>
      <c r="P278" s="2">
        <v>18</v>
      </c>
    </row>
    <row r="279" spans="1:17" x14ac:dyDescent="0.25">
      <c r="C279" s="2" t="s">
        <v>26</v>
      </c>
      <c r="D279" s="2">
        <v>33</v>
      </c>
      <c r="H279" s="2">
        <v>14</v>
      </c>
      <c r="I279" s="2" t="s">
        <v>26</v>
      </c>
      <c r="J279" s="2">
        <v>33</v>
      </c>
      <c r="K279" s="2">
        <f>SUM(1400/33)</f>
        <v>42.424242424242422</v>
      </c>
      <c r="N279" s="2">
        <v>1</v>
      </c>
      <c r="O279" s="2" t="s">
        <v>26</v>
      </c>
      <c r="P279" s="2">
        <v>33</v>
      </c>
      <c r="Q279" s="2">
        <f>SUM(100/33)</f>
        <v>3.0303030303030303</v>
      </c>
    </row>
    <row r="280" spans="1:17" x14ac:dyDescent="0.25">
      <c r="C280" s="2" t="s">
        <v>35</v>
      </c>
      <c r="D280" s="2">
        <v>19</v>
      </c>
      <c r="H280" s="2">
        <v>3</v>
      </c>
      <c r="I280" s="2" t="s">
        <v>35</v>
      </c>
      <c r="J280" s="2">
        <v>19</v>
      </c>
      <c r="K280" s="2">
        <f>SUM(300/19)</f>
        <v>15.789473684210526</v>
      </c>
      <c r="O280" s="2" t="s">
        <v>35</v>
      </c>
      <c r="P280" s="2">
        <v>19</v>
      </c>
    </row>
    <row r="281" spans="1:17" x14ac:dyDescent="0.25">
      <c r="B281" s="2">
        <v>1</v>
      </c>
      <c r="C281" s="2" t="s">
        <v>27</v>
      </c>
      <c r="D281" s="2">
        <v>6</v>
      </c>
      <c r="E281" s="2">
        <f>SUM(100/6)</f>
        <v>16.666666666666668</v>
      </c>
      <c r="H281" s="2">
        <v>2</v>
      </c>
      <c r="I281" s="2" t="s">
        <v>27</v>
      </c>
      <c r="J281" s="2">
        <v>6</v>
      </c>
      <c r="K281" s="2">
        <f>SUM(200/6)</f>
        <v>33.333333333333336</v>
      </c>
      <c r="O281" s="2" t="s">
        <v>27</v>
      </c>
      <c r="P281" s="2">
        <v>6</v>
      </c>
    </row>
    <row r="282" spans="1:17" x14ac:dyDescent="0.25">
      <c r="C282" s="2" t="s">
        <v>15</v>
      </c>
      <c r="D282" s="2">
        <v>8</v>
      </c>
      <c r="H282" s="2">
        <v>6</v>
      </c>
      <c r="I282" s="2" t="s">
        <v>15</v>
      </c>
      <c r="J282" s="2">
        <v>8</v>
      </c>
      <c r="K282" s="2">
        <f>SUM(600/8)</f>
        <v>75</v>
      </c>
      <c r="O282" s="2" t="s">
        <v>15</v>
      </c>
      <c r="P282" s="2">
        <v>8</v>
      </c>
    </row>
    <row r="283" spans="1:17" x14ac:dyDescent="0.25">
      <c r="B283" s="2">
        <v>2</v>
      </c>
      <c r="C283" s="2" t="s">
        <v>28</v>
      </c>
      <c r="D283" s="2">
        <v>33</v>
      </c>
      <c r="E283" s="2">
        <f>SUM(200/33)</f>
        <v>6.0606060606060606</v>
      </c>
      <c r="H283" s="2">
        <v>12</v>
      </c>
      <c r="I283" s="2" t="s">
        <v>28</v>
      </c>
      <c r="J283" s="2">
        <v>33</v>
      </c>
      <c r="K283" s="2">
        <f>SUM(1200/33)</f>
        <v>36.363636363636367</v>
      </c>
      <c r="O283" s="2" t="s">
        <v>28</v>
      </c>
      <c r="P283" s="2">
        <v>33</v>
      </c>
    </row>
    <row r="284" spans="1:17" x14ac:dyDescent="0.25">
      <c r="B284" s="2">
        <v>1</v>
      </c>
      <c r="C284" s="2" t="s">
        <v>3</v>
      </c>
      <c r="D284" s="2">
        <v>57</v>
      </c>
      <c r="E284" s="2">
        <f>SUM(100/57)</f>
        <v>1.7543859649122806</v>
      </c>
      <c r="H284" s="2">
        <v>16</v>
      </c>
      <c r="I284" s="2" t="s">
        <v>3</v>
      </c>
      <c r="J284" s="2">
        <v>57</v>
      </c>
      <c r="K284" s="2">
        <f>SUM(1600/57)</f>
        <v>28.07017543859649</v>
      </c>
      <c r="O284" s="2" t="s">
        <v>3</v>
      </c>
      <c r="P284" s="2">
        <v>57</v>
      </c>
    </row>
    <row r="285" spans="1:17" x14ac:dyDescent="0.25">
      <c r="C285" s="2" t="s">
        <v>17</v>
      </c>
      <c r="D285" s="2">
        <v>4</v>
      </c>
      <c r="I285" s="2" t="s">
        <v>17</v>
      </c>
      <c r="J285" s="2">
        <v>4</v>
      </c>
      <c r="O285" s="2" t="s">
        <v>17</v>
      </c>
      <c r="P285" s="2">
        <v>4</v>
      </c>
    </row>
    <row r="286" spans="1:17" x14ac:dyDescent="0.25">
      <c r="C286" s="2" t="s">
        <v>29</v>
      </c>
      <c r="D286" s="2">
        <v>29</v>
      </c>
      <c r="H286" s="2">
        <v>7</v>
      </c>
      <c r="I286" s="2" t="s">
        <v>29</v>
      </c>
      <c r="J286" s="2">
        <v>29</v>
      </c>
      <c r="K286" s="2">
        <f>SUM(700/29)</f>
        <v>24.137931034482758</v>
      </c>
      <c r="O286" s="2" t="s">
        <v>29</v>
      </c>
      <c r="P286" s="2">
        <v>29</v>
      </c>
    </row>
    <row r="287" spans="1:17" x14ac:dyDescent="0.25">
      <c r="C287" s="2" t="s">
        <v>5</v>
      </c>
      <c r="D287" s="2">
        <v>27</v>
      </c>
      <c r="H287" s="2">
        <v>13</v>
      </c>
      <c r="I287" s="2" t="s">
        <v>5</v>
      </c>
      <c r="J287" s="2">
        <v>27</v>
      </c>
      <c r="K287" s="2">
        <f>SUM(1300/27)</f>
        <v>48.148148148148145</v>
      </c>
      <c r="O287" s="2" t="s">
        <v>5</v>
      </c>
      <c r="P287" s="2">
        <v>27</v>
      </c>
    </row>
    <row r="288" spans="1:17" x14ac:dyDescent="0.25">
      <c r="C288" s="2" t="s">
        <v>4</v>
      </c>
      <c r="D288" s="2">
        <v>14</v>
      </c>
      <c r="H288" s="2">
        <v>4</v>
      </c>
      <c r="I288" s="2" t="s">
        <v>4</v>
      </c>
      <c r="J288" s="2">
        <v>14</v>
      </c>
      <c r="K288" s="2">
        <f>SUM(400/14)</f>
        <v>28.571428571428573</v>
      </c>
      <c r="O288" s="2" t="s">
        <v>4</v>
      </c>
      <c r="P288" s="2">
        <v>14</v>
      </c>
    </row>
    <row r="289" spans="1:16" x14ac:dyDescent="0.25">
      <c r="C289" s="2" t="s">
        <v>18</v>
      </c>
      <c r="D289" s="2">
        <v>4</v>
      </c>
      <c r="I289" s="2" t="s">
        <v>18</v>
      </c>
      <c r="J289" s="2">
        <v>4</v>
      </c>
      <c r="O289" s="2" t="s">
        <v>18</v>
      </c>
      <c r="P289" s="2">
        <v>4</v>
      </c>
    </row>
    <row r="290" spans="1:16" x14ac:dyDescent="0.25">
      <c r="C290" s="2" t="s">
        <v>36</v>
      </c>
      <c r="D290" s="2">
        <v>0</v>
      </c>
      <c r="I290" s="2" t="s">
        <v>36</v>
      </c>
      <c r="J290" s="2">
        <v>0</v>
      </c>
      <c r="O290" s="2" t="s">
        <v>36</v>
      </c>
      <c r="P290" s="2">
        <v>0</v>
      </c>
    </row>
    <row r="291" spans="1:16" x14ac:dyDescent="0.25">
      <c r="C291" s="2" t="s">
        <v>30</v>
      </c>
      <c r="D291" s="2">
        <v>2</v>
      </c>
      <c r="I291" s="2" t="s">
        <v>30</v>
      </c>
      <c r="J291" s="2">
        <v>2</v>
      </c>
      <c r="O291" s="2" t="s">
        <v>30</v>
      </c>
      <c r="P291" s="2">
        <v>2</v>
      </c>
    </row>
    <row r="292" spans="1:16" x14ac:dyDescent="0.25">
      <c r="C292" s="2" t="s">
        <v>19</v>
      </c>
      <c r="D292" s="2">
        <v>2</v>
      </c>
      <c r="I292" s="2" t="s">
        <v>19</v>
      </c>
      <c r="J292" s="2">
        <v>2</v>
      </c>
      <c r="O292" s="2" t="s">
        <v>19</v>
      </c>
      <c r="P292" s="2">
        <v>2</v>
      </c>
    </row>
    <row r="294" spans="1:16" x14ac:dyDescent="0.25">
      <c r="A294" s="3" t="s">
        <v>13</v>
      </c>
      <c r="C294" s="2" t="s">
        <v>2</v>
      </c>
      <c r="D294" s="2">
        <v>18</v>
      </c>
    </row>
    <row r="295" spans="1:16" x14ac:dyDescent="0.25">
      <c r="C295" s="2" t="s">
        <v>26</v>
      </c>
      <c r="D295" s="2">
        <v>33</v>
      </c>
    </row>
    <row r="296" spans="1:16" x14ac:dyDescent="0.25">
      <c r="C296" s="2" t="s">
        <v>35</v>
      </c>
      <c r="D296" s="2">
        <v>19</v>
      </c>
    </row>
    <row r="297" spans="1:16" x14ac:dyDescent="0.25">
      <c r="B297" s="2">
        <v>1</v>
      </c>
      <c r="C297" s="2" t="s">
        <v>27</v>
      </c>
      <c r="D297" s="2">
        <v>6</v>
      </c>
      <c r="E297" s="2">
        <f>SUM(100/6)</f>
        <v>16.666666666666668</v>
      </c>
    </row>
    <row r="298" spans="1:16" x14ac:dyDescent="0.25">
      <c r="C298" s="2" t="s">
        <v>15</v>
      </c>
      <c r="D298" s="2">
        <v>8</v>
      </c>
    </row>
    <row r="299" spans="1:16" x14ac:dyDescent="0.25">
      <c r="C299" s="2" t="s">
        <v>28</v>
      </c>
      <c r="D299" s="2">
        <v>33</v>
      </c>
    </row>
    <row r="300" spans="1:16" x14ac:dyDescent="0.25">
      <c r="C300" s="2" t="s">
        <v>3</v>
      </c>
      <c r="D300" s="2">
        <v>57</v>
      </c>
    </row>
    <row r="301" spans="1:16" x14ac:dyDescent="0.25">
      <c r="C301" s="2" t="s">
        <v>17</v>
      </c>
      <c r="D301" s="2">
        <v>4</v>
      </c>
    </row>
    <row r="302" spans="1:16" x14ac:dyDescent="0.25">
      <c r="C302" s="2" t="s">
        <v>29</v>
      </c>
      <c r="D302" s="2">
        <v>29</v>
      </c>
    </row>
    <row r="303" spans="1:16" x14ac:dyDescent="0.25">
      <c r="C303" s="2" t="s">
        <v>5</v>
      </c>
      <c r="D303" s="2">
        <v>27</v>
      </c>
    </row>
    <row r="304" spans="1:16" x14ac:dyDescent="0.25">
      <c r="C304" s="2" t="s">
        <v>4</v>
      </c>
      <c r="D304" s="2">
        <v>14</v>
      </c>
    </row>
    <row r="305" spans="3:4" x14ac:dyDescent="0.25">
      <c r="C305" s="2" t="s">
        <v>18</v>
      </c>
      <c r="D305" s="2">
        <v>4</v>
      </c>
    </row>
    <row r="306" spans="3:4" x14ac:dyDescent="0.25">
      <c r="C306" s="2" t="s">
        <v>36</v>
      </c>
      <c r="D306" s="2">
        <v>0</v>
      </c>
    </row>
    <row r="307" spans="3:4" x14ac:dyDescent="0.25">
      <c r="C307" s="2" t="s">
        <v>30</v>
      </c>
      <c r="D307" s="2">
        <v>2</v>
      </c>
    </row>
    <row r="308" spans="3:4" x14ac:dyDescent="0.25">
      <c r="C308" s="2" t="s">
        <v>19</v>
      </c>
      <c r="D308" s="2">
        <v>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2797-B632-4600-91AA-FD02F8BC04C1}">
  <dimension ref="A1:S33"/>
  <sheetViews>
    <sheetView workbookViewId="0">
      <selection activeCell="E2" sqref="E2:E5"/>
    </sheetView>
  </sheetViews>
  <sheetFormatPr defaultRowHeight="15" x14ac:dyDescent="0.25"/>
  <sheetData>
    <row r="1" spans="1:19" x14ac:dyDescent="0.25">
      <c r="A1" s="1" t="s">
        <v>13</v>
      </c>
      <c r="B1">
        <v>1</v>
      </c>
      <c r="C1" t="s">
        <v>2</v>
      </c>
      <c r="D1">
        <v>11</v>
      </c>
      <c r="E1">
        <f>SUM(100/11)</f>
        <v>9.0909090909090917</v>
      </c>
      <c r="G1" s="1" t="s">
        <v>13</v>
      </c>
      <c r="M1" s="1" t="s">
        <v>13</v>
      </c>
      <c r="N1">
        <v>1</v>
      </c>
      <c r="O1" t="s">
        <v>2</v>
      </c>
      <c r="P1">
        <v>7</v>
      </c>
      <c r="Q1">
        <f>SUM(100/7)</f>
        <v>14.285714285714286</v>
      </c>
      <c r="S1" s="1" t="s">
        <v>13</v>
      </c>
    </row>
    <row r="2" spans="1:19" x14ac:dyDescent="0.25">
      <c r="A2" t="s">
        <v>0</v>
      </c>
      <c r="B2">
        <v>0</v>
      </c>
      <c r="C2" t="s">
        <v>6</v>
      </c>
      <c r="D2">
        <v>1</v>
      </c>
      <c r="G2" t="s">
        <v>14</v>
      </c>
      <c r="M2" t="s">
        <v>25</v>
      </c>
      <c r="O2" t="s">
        <v>26</v>
      </c>
      <c r="P2">
        <v>13</v>
      </c>
      <c r="S2" t="s">
        <v>33</v>
      </c>
    </row>
    <row r="3" spans="1:19" x14ac:dyDescent="0.25">
      <c r="B3">
        <v>0</v>
      </c>
      <c r="C3" t="s">
        <v>4</v>
      </c>
      <c r="D3">
        <v>2</v>
      </c>
      <c r="N3">
        <v>4</v>
      </c>
      <c r="O3" t="s">
        <v>27</v>
      </c>
      <c r="P3">
        <v>36</v>
      </c>
      <c r="Q3">
        <f>SUM(400/36)</f>
        <v>11.111111111111111</v>
      </c>
    </row>
    <row r="4" spans="1:19" x14ac:dyDescent="0.25">
      <c r="B4">
        <v>0</v>
      </c>
      <c r="C4" t="s">
        <v>5</v>
      </c>
      <c r="D4">
        <v>1</v>
      </c>
      <c r="O4" t="s">
        <v>6</v>
      </c>
      <c r="P4">
        <v>7</v>
      </c>
    </row>
    <row r="5" spans="1:19" x14ac:dyDescent="0.25">
      <c r="B5">
        <v>0</v>
      </c>
      <c r="C5" t="s">
        <v>3</v>
      </c>
      <c r="D5">
        <v>5</v>
      </c>
      <c r="O5" t="s">
        <v>15</v>
      </c>
      <c r="P5">
        <v>2</v>
      </c>
    </row>
    <row r="6" spans="1:19" x14ac:dyDescent="0.25">
      <c r="O6" t="s">
        <v>16</v>
      </c>
      <c r="P6">
        <v>4</v>
      </c>
    </row>
    <row r="7" spans="1:19" x14ac:dyDescent="0.25">
      <c r="O7" t="s">
        <v>28</v>
      </c>
      <c r="P7">
        <v>12</v>
      </c>
    </row>
    <row r="8" spans="1:19" x14ac:dyDescent="0.25">
      <c r="O8" t="s">
        <v>3</v>
      </c>
      <c r="P8">
        <v>3</v>
      </c>
    </row>
    <row r="9" spans="1:19" x14ac:dyDescent="0.25">
      <c r="O9" t="s">
        <v>17</v>
      </c>
      <c r="P9">
        <v>2</v>
      </c>
    </row>
    <row r="10" spans="1:19" x14ac:dyDescent="0.25">
      <c r="O10" t="s">
        <v>29</v>
      </c>
      <c r="P10">
        <v>9</v>
      </c>
    </row>
    <row r="11" spans="1:19" x14ac:dyDescent="0.25">
      <c r="O11" t="s">
        <v>5</v>
      </c>
      <c r="P11">
        <v>2</v>
      </c>
    </row>
    <row r="12" spans="1:19" x14ac:dyDescent="0.25">
      <c r="O12" t="s">
        <v>4</v>
      </c>
      <c r="P12">
        <v>1</v>
      </c>
    </row>
    <row r="13" spans="1:19" x14ac:dyDescent="0.25">
      <c r="O13" t="s">
        <v>30</v>
      </c>
      <c r="P13">
        <v>1</v>
      </c>
    </row>
    <row r="18" spans="1:17" x14ac:dyDescent="0.25">
      <c r="A18" s="1" t="s">
        <v>13</v>
      </c>
      <c r="B18">
        <v>3</v>
      </c>
      <c r="C18" t="s">
        <v>2</v>
      </c>
      <c r="D18">
        <v>45</v>
      </c>
      <c r="E18">
        <f>SUM(300/45)</f>
        <v>6.666666666666667</v>
      </c>
      <c r="G18" s="1" t="s">
        <v>13</v>
      </c>
      <c r="M18" s="1" t="s">
        <v>13</v>
      </c>
      <c r="O18" t="s">
        <v>2</v>
      </c>
      <c r="P18">
        <v>18</v>
      </c>
    </row>
    <row r="19" spans="1:17" x14ac:dyDescent="0.25">
      <c r="A19" t="s">
        <v>34</v>
      </c>
      <c r="C19" t="s">
        <v>26</v>
      </c>
      <c r="D19">
        <v>15</v>
      </c>
      <c r="G19" t="s">
        <v>38</v>
      </c>
      <c r="M19" t="s">
        <v>39</v>
      </c>
      <c r="O19" t="s">
        <v>26</v>
      </c>
      <c r="P19">
        <v>33</v>
      </c>
    </row>
    <row r="20" spans="1:17" x14ac:dyDescent="0.25">
      <c r="C20" t="s">
        <v>35</v>
      </c>
      <c r="D20">
        <v>9</v>
      </c>
      <c r="O20" t="s">
        <v>35</v>
      </c>
      <c r="P20">
        <v>19</v>
      </c>
    </row>
    <row r="21" spans="1:17" x14ac:dyDescent="0.25">
      <c r="B21">
        <v>1</v>
      </c>
      <c r="C21" t="s">
        <v>27</v>
      </c>
      <c r="D21">
        <v>36</v>
      </c>
      <c r="E21">
        <f>SUM(100/36)</f>
        <v>2.7777777777777777</v>
      </c>
      <c r="N21">
        <v>1</v>
      </c>
      <c r="O21" t="s">
        <v>27</v>
      </c>
      <c r="P21">
        <v>6</v>
      </c>
      <c r="Q21">
        <f>SUM(100/6)</f>
        <v>16.666666666666668</v>
      </c>
    </row>
    <row r="22" spans="1:17" x14ac:dyDescent="0.25">
      <c r="C22" t="s">
        <v>6</v>
      </c>
      <c r="D22">
        <v>6</v>
      </c>
      <c r="O22" t="s">
        <v>15</v>
      </c>
      <c r="P22">
        <v>8</v>
      </c>
    </row>
    <row r="23" spans="1:17" x14ac:dyDescent="0.25">
      <c r="C23" t="s">
        <v>15</v>
      </c>
      <c r="D23">
        <v>5</v>
      </c>
      <c r="O23" t="s">
        <v>28</v>
      </c>
      <c r="P23">
        <v>33</v>
      </c>
    </row>
    <row r="24" spans="1:17" x14ac:dyDescent="0.25">
      <c r="C24" t="s">
        <v>28</v>
      </c>
      <c r="D24">
        <v>28</v>
      </c>
      <c r="O24" t="s">
        <v>3</v>
      </c>
      <c r="P24">
        <v>57</v>
      </c>
    </row>
    <row r="25" spans="1:17" x14ac:dyDescent="0.25">
      <c r="C25" t="s">
        <v>3</v>
      </c>
      <c r="D25">
        <v>36</v>
      </c>
      <c r="O25" t="s">
        <v>17</v>
      </c>
      <c r="P25">
        <v>4</v>
      </c>
    </row>
    <row r="26" spans="1:17" x14ac:dyDescent="0.25">
      <c r="C26" t="s">
        <v>17</v>
      </c>
      <c r="D26">
        <v>41</v>
      </c>
      <c r="O26" t="s">
        <v>29</v>
      </c>
      <c r="P26">
        <v>29</v>
      </c>
    </row>
    <row r="27" spans="1:17" x14ac:dyDescent="0.25">
      <c r="C27" t="s">
        <v>29</v>
      </c>
      <c r="D27">
        <v>10</v>
      </c>
      <c r="O27" t="s">
        <v>5</v>
      </c>
      <c r="P27">
        <v>27</v>
      </c>
    </row>
    <row r="28" spans="1:17" x14ac:dyDescent="0.25">
      <c r="C28" t="s">
        <v>5</v>
      </c>
      <c r="D28">
        <v>16</v>
      </c>
      <c r="O28" t="s">
        <v>4</v>
      </c>
      <c r="P28">
        <v>14</v>
      </c>
    </row>
    <row r="29" spans="1:17" x14ac:dyDescent="0.25">
      <c r="C29" t="s">
        <v>4</v>
      </c>
      <c r="D29">
        <v>13</v>
      </c>
      <c r="O29" t="s">
        <v>18</v>
      </c>
      <c r="P29">
        <v>4</v>
      </c>
    </row>
    <row r="30" spans="1:17" x14ac:dyDescent="0.25">
      <c r="C30" t="s">
        <v>18</v>
      </c>
      <c r="D30">
        <v>1</v>
      </c>
      <c r="O30" t="s">
        <v>36</v>
      </c>
      <c r="P30">
        <v>0</v>
      </c>
    </row>
    <row r="31" spans="1:17" x14ac:dyDescent="0.25">
      <c r="C31" t="s">
        <v>36</v>
      </c>
      <c r="D31">
        <v>1</v>
      </c>
      <c r="O31" t="s">
        <v>30</v>
      </c>
      <c r="P31">
        <v>2</v>
      </c>
    </row>
    <row r="32" spans="1:17" x14ac:dyDescent="0.25">
      <c r="C32" t="s">
        <v>30</v>
      </c>
      <c r="D32">
        <v>7</v>
      </c>
      <c r="O32" t="s">
        <v>19</v>
      </c>
      <c r="P32">
        <v>2</v>
      </c>
    </row>
    <row r="33" spans="2:5" x14ac:dyDescent="0.25">
      <c r="B33">
        <v>1</v>
      </c>
      <c r="C33" t="s">
        <v>19</v>
      </c>
      <c r="D33">
        <v>5</v>
      </c>
      <c r="E33">
        <f>SUM(100/5)</f>
        <v>20</v>
      </c>
    </row>
  </sheetData>
  <conditionalFormatting sqref="Q1:Q32 E1:E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DF08-BA96-4B6D-A987-3448163EF08B}">
  <dimension ref="A1:Q30"/>
  <sheetViews>
    <sheetView workbookViewId="0">
      <selection activeCell="K9" sqref="K9"/>
    </sheetView>
  </sheetViews>
  <sheetFormatPr defaultRowHeight="15" x14ac:dyDescent="0.25"/>
  <sheetData>
    <row r="1" spans="1:17" x14ac:dyDescent="0.25">
      <c r="A1" s="1"/>
      <c r="G1" s="1" t="s">
        <v>22</v>
      </c>
      <c r="H1">
        <v>0</v>
      </c>
      <c r="I1" t="s">
        <v>2</v>
      </c>
      <c r="J1">
        <v>9</v>
      </c>
      <c r="M1" s="1" t="s">
        <v>32</v>
      </c>
      <c r="O1" t="s">
        <v>2</v>
      </c>
      <c r="P1">
        <v>7</v>
      </c>
    </row>
    <row r="2" spans="1:17" x14ac:dyDescent="0.25">
      <c r="G2" t="s">
        <v>14</v>
      </c>
      <c r="H2">
        <v>0</v>
      </c>
      <c r="I2" t="s">
        <v>15</v>
      </c>
      <c r="J2">
        <v>2</v>
      </c>
      <c r="M2" t="s">
        <v>25</v>
      </c>
      <c r="O2" t="s">
        <v>26</v>
      </c>
      <c r="P2">
        <v>13</v>
      </c>
    </row>
    <row r="3" spans="1:17" x14ac:dyDescent="0.25">
      <c r="H3">
        <v>0</v>
      </c>
      <c r="I3" t="s">
        <v>16</v>
      </c>
      <c r="J3">
        <v>2</v>
      </c>
      <c r="O3" t="s">
        <v>27</v>
      </c>
      <c r="P3">
        <v>36</v>
      </c>
    </row>
    <row r="4" spans="1:17" x14ac:dyDescent="0.25">
      <c r="H4">
        <v>0</v>
      </c>
      <c r="I4" t="s">
        <v>3</v>
      </c>
      <c r="J4">
        <v>2</v>
      </c>
      <c r="O4" t="s">
        <v>6</v>
      </c>
      <c r="P4">
        <v>7</v>
      </c>
    </row>
    <row r="5" spans="1:17" x14ac:dyDescent="0.25">
      <c r="H5">
        <v>1</v>
      </c>
      <c r="I5" t="s">
        <v>17</v>
      </c>
      <c r="J5">
        <v>3</v>
      </c>
      <c r="K5">
        <f>SUM(100/3)</f>
        <v>33.333333333333336</v>
      </c>
      <c r="O5" t="s">
        <v>15</v>
      </c>
      <c r="P5">
        <v>2</v>
      </c>
    </row>
    <row r="6" spans="1:17" x14ac:dyDescent="0.25">
      <c r="H6">
        <v>0</v>
      </c>
      <c r="I6" t="s">
        <v>18</v>
      </c>
      <c r="J6">
        <v>1</v>
      </c>
      <c r="O6" t="s">
        <v>16</v>
      </c>
      <c r="P6">
        <v>4</v>
      </c>
    </row>
    <row r="7" spans="1:17" x14ac:dyDescent="0.25">
      <c r="H7">
        <v>0</v>
      </c>
      <c r="I7" t="s">
        <v>19</v>
      </c>
      <c r="J7">
        <v>1</v>
      </c>
      <c r="O7" t="s">
        <v>28</v>
      </c>
      <c r="P7">
        <v>12</v>
      </c>
    </row>
    <row r="8" spans="1:17" x14ac:dyDescent="0.25">
      <c r="O8" t="s">
        <v>3</v>
      </c>
      <c r="P8">
        <v>3</v>
      </c>
    </row>
    <row r="9" spans="1:17" x14ac:dyDescent="0.25">
      <c r="O9" t="s">
        <v>17</v>
      </c>
      <c r="P9">
        <v>2</v>
      </c>
    </row>
    <row r="10" spans="1:17" x14ac:dyDescent="0.25">
      <c r="N10">
        <v>1</v>
      </c>
      <c r="O10" t="s">
        <v>29</v>
      </c>
      <c r="P10">
        <v>9</v>
      </c>
      <c r="Q10">
        <f>SUM(100/9)</f>
        <v>11.111111111111111</v>
      </c>
    </row>
    <row r="11" spans="1:17" x14ac:dyDescent="0.25">
      <c r="O11" t="s">
        <v>5</v>
      </c>
      <c r="P11">
        <v>2</v>
      </c>
    </row>
    <row r="12" spans="1:17" x14ac:dyDescent="0.25">
      <c r="O12" t="s">
        <v>4</v>
      </c>
      <c r="P12">
        <v>1</v>
      </c>
    </row>
    <row r="13" spans="1:17" x14ac:dyDescent="0.25">
      <c r="O13" t="s">
        <v>30</v>
      </c>
      <c r="P13">
        <v>1</v>
      </c>
    </row>
    <row r="15" spans="1:17" x14ac:dyDescent="0.25">
      <c r="A15" s="1" t="s">
        <v>22</v>
      </c>
      <c r="C15" t="s">
        <v>2</v>
      </c>
      <c r="D15">
        <v>45</v>
      </c>
      <c r="G15" s="1" t="s">
        <v>22</v>
      </c>
      <c r="I15" t="s">
        <v>2</v>
      </c>
      <c r="J15">
        <v>2</v>
      </c>
    </row>
    <row r="16" spans="1:17" x14ac:dyDescent="0.25">
      <c r="A16" t="s">
        <v>34</v>
      </c>
      <c r="B16">
        <v>2</v>
      </c>
      <c r="C16" t="s">
        <v>26</v>
      </c>
      <c r="D16">
        <v>15</v>
      </c>
      <c r="E16">
        <f>SUM(200/15)</f>
        <v>13.333333333333334</v>
      </c>
      <c r="G16" t="s">
        <v>38</v>
      </c>
      <c r="I16" t="s">
        <v>26</v>
      </c>
      <c r="J16">
        <v>1</v>
      </c>
    </row>
    <row r="17" spans="2:11" x14ac:dyDescent="0.25">
      <c r="C17" t="s">
        <v>35</v>
      </c>
      <c r="D17">
        <v>9</v>
      </c>
      <c r="I17" t="s">
        <v>35</v>
      </c>
      <c r="J17">
        <v>1</v>
      </c>
    </row>
    <row r="18" spans="2:11" x14ac:dyDescent="0.25">
      <c r="C18" t="s">
        <v>27</v>
      </c>
      <c r="D18">
        <v>36</v>
      </c>
      <c r="I18" t="s">
        <v>6</v>
      </c>
      <c r="J18">
        <v>1</v>
      </c>
    </row>
    <row r="19" spans="2:11" x14ac:dyDescent="0.25">
      <c r="C19" t="s">
        <v>6</v>
      </c>
      <c r="D19">
        <v>6</v>
      </c>
      <c r="I19" t="s">
        <v>15</v>
      </c>
      <c r="J19">
        <v>7</v>
      </c>
    </row>
    <row r="20" spans="2:11" x14ac:dyDescent="0.25">
      <c r="C20" t="s">
        <v>15</v>
      </c>
      <c r="D20">
        <v>5</v>
      </c>
      <c r="H20">
        <v>1</v>
      </c>
      <c r="I20" t="s">
        <v>28</v>
      </c>
      <c r="J20">
        <v>2</v>
      </c>
      <c r="K20">
        <v>50</v>
      </c>
    </row>
    <row r="21" spans="2:11" x14ac:dyDescent="0.25">
      <c r="C21" t="s">
        <v>28</v>
      </c>
      <c r="D21">
        <v>28</v>
      </c>
      <c r="I21" t="s">
        <v>3</v>
      </c>
      <c r="J21">
        <v>2</v>
      </c>
    </row>
    <row r="22" spans="2:11" x14ac:dyDescent="0.25">
      <c r="B22">
        <v>8</v>
      </c>
      <c r="C22" t="s">
        <v>3</v>
      </c>
      <c r="D22">
        <v>36</v>
      </c>
      <c r="E22">
        <f>SUM(800/36)</f>
        <v>22.222222222222221</v>
      </c>
      <c r="I22" t="s">
        <v>17</v>
      </c>
      <c r="J22">
        <v>9</v>
      </c>
    </row>
    <row r="23" spans="2:11" x14ac:dyDescent="0.25">
      <c r="C23" t="s">
        <v>17</v>
      </c>
      <c r="D23">
        <v>41</v>
      </c>
      <c r="H23">
        <v>1</v>
      </c>
      <c r="I23" t="s">
        <v>5</v>
      </c>
      <c r="J23">
        <v>3</v>
      </c>
      <c r="K23">
        <f>SUM(100/3)</f>
        <v>33.333333333333336</v>
      </c>
    </row>
    <row r="24" spans="2:11" x14ac:dyDescent="0.25">
      <c r="C24" t="s">
        <v>29</v>
      </c>
      <c r="D24">
        <v>10</v>
      </c>
      <c r="I24" t="s">
        <v>4</v>
      </c>
      <c r="J24">
        <v>2</v>
      </c>
    </row>
    <row r="25" spans="2:11" x14ac:dyDescent="0.25">
      <c r="C25" t="s">
        <v>5</v>
      </c>
      <c r="D25">
        <v>16</v>
      </c>
      <c r="I25" t="s">
        <v>18</v>
      </c>
      <c r="J25">
        <v>5</v>
      </c>
    </row>
    <row r="26" spans="2:11" x14ac:dyDescent="0.25">
      <c r="C26" t="s">
        <v>4</v>
      </c>
      <c r="D26">
        <v>13</v>
      </c>
      <c r="I26" t="s">
        <v>36</v>
      </c>
      <c r="J26">
        <v>15</v>
      </c>
    </row>
    <row r="27" spans="2:11" x14ac:dyDescent="0.25">
      <c r="C27" t="s">
        <v>18</v>
      </c>
      <c r="D27">
        <v>1</v>
      </c>
      <c r="I27" t="s">
        <v>30</v>
      </c>
      <c r="J27">
        <v>3</v>
      </c>
    </row>
    <row r="28" spans="2:11" x14ac:dyDescent="0.25">
      <c r="C28" t="s">
        <v>36</v>
      </c>
      <c r="D28">
        <v>1</v>
      </c>
      <c r="I28" t="s">
        <v>19</v>
      </c>
      <c r="J28">
        <v>3</v>
      </c>
    </row>
    <row r="29" spans="2:11" x14ac:dyDescent="0.25">
      <c r="C29" t="s">
        <v>30</v>
      </c>
      <c r="D29">
        <v>7</v>
      </c>
    </row>
    <row r="30" spans="2:11" x14ac:dyDescent="0.25">
      <c r="B30">
        <v>1</v>
      </c>
      <c r="C30" t="s">
        <v>19</v>
      </c>
      <c r="D30">
        <v>5</v>
      </c>
      <c r="E30">
        <f>SUM(100/5)</f>
        <v>20</v>
      </c>
    </row>
  </sheetData>
  <conditionalFormatting sqref="E1:E30 K1:K28 Q1:Q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6800-4E70-4F5F-A14B-245DCB229284}">
  <dimension ref="A1:W30"/>
  <sheetViews>
    <sheetView workbookViewId="0">
      <selection activeCell="K5" sqref="K5:K7"/>
    </sheetView>
  </sheetViews>
  <sheetFormatPr defaultRowHeight="15" x14ac:dyDescent="0.25"/>
  <sheetData>
    <row r="1" spans="1:23" x14ac:dyDescent="0.25">
      <c r="A1" s="1" t="s">
        <v>11</v>
      </c>
      <c r="B1">
        <v>5</v>
      </c>
      <c r="C1" t="s">
        <v>2</v>
      </c>
      <c r="D1">
        <v>11</v>
      </c>
      <c r="E1" s="2">
        <f>SUM(500/11)</f>
        <v>45.454545454545453</v>
      </c>
      <c r="G1" s="1" t="s">
        <v>23</v>
      </c>
      <c r="H1">
        <v>6</v>
      </c>
      <c r="I1" t="s">
        <v>2</v>
      </c>
      <c r="J1">
        <v>9</v>
      </c>
      <c r="K1" s="2">
        <f>SUM(300/9)</f>
        <v>33.333333333333336</v>
      </c>
      <c r="M1" s="1" t="s">
        <v>11</v>
      </c>
      <c r="N1">
        <v>3</v>
      </c>
      <c r="O1" t="s">
        <v>2</v>
      </c>
      <c r="P1">
        <v>7</v>
      </c>
      <c r="Q1" s="2">
        <f>SUM(300/7)</f>
        <v>42.857142857142854</v>
      </c>
      <c r="S1" s="1" t="s">
        <v>11</v>
      </c>
      <c r="T1">
        <v>1</v>
      </c>
      <c r="U1" t="s">
        <v>2</v>
      </c>
      <c r="V1">
        <v>6</v>
      </c>
      <c r="W1" s="2">
        <f>SUM(100/6)</f>
        <v>16.666666666666668</v>
      </c>
    </row>
    <row r="2" spans="1:23" x14ac:dyDescent="0.25">
      <c r="A2" t="s">
        <v>0</v>
      </c>
      <c r="B2">
        <v>0</v>
      </c>
      <c r="C2" t="s">
        <v>6</v>
      </c>
      <c r="D2">
        <v>1</v>
      </c>
      <c r="E2" s="2"/>
      <c r="G2" t="s">
        <v>14</v>
      </c>
      <c r="H2">
        <v>1</v>
      </c>
      <c r="I2" t="s">
        <v>15</v>
      </c>
      <c r="J2">
        <v>2</v>
      </c>
      <c r="K2" s="2">
        <v>50</v>
      </c>
      <c r="M2" t="s">
        <v>25</v>
      </c>
      <c r="N2">
        <v>3</v>
      </c>
      <c r="O2" t="s">
        <v>26</v>
      </c>
      <c r="P2">
        <v>13</v>
      </c>
      <c r="Q2" s="2">
        <f>SUM(300/13)</f>
        <v>23.076923076923077</v>
      </c>
      <c r="S2" t="s">
        <v>33</v>
      </c>
      <c r="U2" t="s">
        <v>26</v>
      </c>
      <c r="V2">
        <v>1</v>
      </c>
      <c r="W2" s="2"/>
    </row>
    <row r="3" spans="1:23" x14ac:dyDescent="0.25">
      <c r="B3">
        <v>0</v>
      </c>
      <c r="C3" t="s">
        <v>4</v>
      </c>
      <c r="D3">
        <v>2</v>
      </c>
      <c r="E3" s="2"/>
      <c r="H3">
        <v>2</v>
      </c>
      <c r="I3" t="s">
        <v>16</v>
      </c>
      <c r="J3">
        <v>2</v>
      </c>
      <c r="K3" s="2">
        <v>100</v>
      </c>
      <c r="N3">
        <v>15</v>
      </c>
      <c r="O3" t="s">
        <v>27</v>
      </c>
      <c r="P3">
        <v>36</v>
      </c>
      <c r="Q3" s="2">
        <f>SUM(1500/36)</f>
        <v>41.666666666666664</v>
      </c>
      <c r="U3" t="s">
        <v>27</v>
      </c>
      <c r="V3">
        <v>1</v>
      </c>
      <c r="W3" s="2"/>
    </row>
    <row r="4" spans="1:23" x14ac:dyDescent="0.25">
      <c r="B4">
        <v>1</v>
      </c>
      <c r="C4" t="s">
        <v>5</v>
      </c>
      <c r="D4">
        <v>1</v>
      </c>
      <c r="E4" s="2">
        <v>100</v>
      </c>
      <c r="H4">
        <v>1</v>
      </c>
      <c r="I4" t="s">
        <v>3</v>
      </c>
      <c r="J4">
        <v>2</v>
      </c>
      <c r="K4" s="2">
        <v>50</v>
      </c>
      <c r="N4">
        <v>2</v>
      </c>
      <c r="O4" t="s">
        <v>6</v>
      </c>
      <c r="P4">
        <v>7</v>
      </c>
      <c r="Q4" s="2">
        <f>SUM(200/7)</f>
        <v>28.571428571428573</v>
      </c>
      <c r="U4" t="s">
        <v>6</v>
      </c>
      <c r="V4">
        <v>3</v>
      </c>
      <c r="W4" s="2"/>
    </row>
    <row r="5" spans="1:23" x14ac:dyDescent="0.25">
      <c r="B5">
        <v>3</v>
      </c>
      <c r="C5" t="s">
        <v>3</v>
      </c>
      <c r="D5">
        <v>5</v>
      </c>
      <c r="E5" s="2">
        <f>SUM(300/5)</f>
        <v>60</v>
      </c>
      <c r="H5">
        <v>0</v>
      </c>
      <c r="I5" t="s">
        <v>17</v>
      </c>
      <c r="J5">
        <v>3</v>
      </c>
      <c r="K5" s="2"/>
      <c r="N5">
        <v>2</v>
      </c>
      <c r="O5" t="s">
        <v>15</v>
      </c>
      <c r="P5">
        <v>2</v>
      </c>
      <c r="Q5" s="2">
        <f>SUM(200/2)</f>
        <v>100</v>
      </c>
      <c r="T5">
        <v>3</v>
      </c>
      <c r="U5" t="s">
        <v>15</v>
      </c>
      <c r="V5">
        <v>7</v>
      </c>
      <c r="W5" s="2">
        <f>SUM(300/7)</f>
        <v>42.857142857142854</v>
      </c>
    </row>
    <row r="6" spans="1:23" x14ac:dyDescent="0.25">
      <c r="H6">
        <v>0</v>
      </c>
      <c r="I6" t="s">
        <v>18</v>
      </c>
      <c r="J6">
        <v>1</v>
      </c>
      <c r="K6" s="2"/>
      <c r="N6">
        <v>2</v>
      </c>
      <c r="O6" t="s">
        <v>16</v>
      </c>
      <c r="P6">
        <v>4</v>
      </c>
      <c r="Q6" s="2">
        <f>SUM(200/4)</f>
        <v>50</v>
      </c>
      <c r="U6" t="s">
        <v>3</v>
      </c>
      <c r="V6">
        <v>1</v>
      </c>
      <c r="W6" s="2"/>
    </row>
    <row r="7" spans="1:23" x14ac:dyDescent="0.25">
      <c r="H7">
        <v>0</v>
      </c>
      <c r="I7" t="s">
        <v>19</v>
      </c>
      <c r="J7">
        <v>1</v>
      </c>
      <c r="K7" s="2"/>
      <c r="N7">
        <v>5</v>
      </c>
      <c r="O7" t="s">
        <v>28</v>
      </c>
      <c r="P7">
        <v>12</v>
      </c>
      <c r="Q7" s="2">
        <f>SUM(500/12)</f>
        <v>41.666666666666664</v>
      </c>
      <c r="T7">
        <v>2</v>
      </c>
      <c r="U7" t="s">
        <v>17</v>
      </c>
      <c r="V7">
        <v>11</v>
      </c>
      <c r="W7" s="2">
        <f>SUM(200/11)</f>
        <v>18.181818181818183</v>
      </c>
    </row>
    <row r="8" spans="1:23" x14ac:dyDescent="0.25">
      <c r="N8">
        <v>3</v>
      </c>
      <c r="O8" t="s">
        <v>3</v>
      </c>
      <c r="P8">
        <v>3</v>
      </c>
      <c r="Q8" s="2">
        <f>SUM(300/3)</f>
        <v>100</v>
      </c>
      <c r="U8" t="s">
        <v>29</v>
      </c>
      <c r="V8">
        <v>1</v>
      </c>
      <c r="W8" s="2"/>
    </row>
    <row r="9" spans="1:23" x14ac:dyDescent="0.25">
      <c r="O9" t="s">
        <v>17</v>
      </c>
      <c r="P9">
        <v>2</v>
      </c>
      <c r="Q9" s="2"/>
    </row>
    <row r="10" spans="1:23" x14ac:dyDescent="0.25">
      <c r="N10">
        <v>3</v>
      </c>
      <c r="O10" t="s">
        <v>29</v>
      </c>
      <c r="P10">
        <v>9</v>
      </c>
      <c r="Q10" s="2">
        <f>SUM(300/9)</f>
        <v>33.333333333333336</v>
      </c>
    </row>
    <row r="11" spans="1:23" x14ac:dyDescent="0.25">
      <c r="N11">
        <v>2</v>
      </c>
      <c r="O11" t="s">
        <v>5</v>
      </c>
      <c r="P11">
        <v>2</v>
      </c>
      <c r="Q11" s="2">
        <v>100</v>
      </c>
    </row>
    <row r="12" spans="1:23" x14ac:dyDescent="0.25">
      <c r="O12" t="s">
        <v>4</v>
      </c>
      <c r="P12">
        <v>1</v>
      </c>
      <c r="Q12" s="2"/>
    </row>
    <row r="13" spans="1:23" x14ac:dyDescent="0.25">
      <c r="O13" t="s">
        <v>30</v>
      </c>
      <c r="P13">
        <v>1</v>
      </c>
      <c r="Q13" s="2"/>
    </row>
    <row r="15" spans="1:23" x14ac:dyDescent="0.25">
      <c r="A15" s="1" t="s">
        <v>11</v>
      </c>
      <c r="B15">
        <v>18</v>
      </c>
      <c r="C15" t="s">
        <v>2</v>
      </c>
      <c r="D15">
        <v>45</v>
      </c>
      <c r="E15" s="2">
        <f>SUM(1800/45)</f>
        <v>40</v>
      </c>
      <c r="G15" s="1" t="s">
        <v>11</v>
      </c>
      <c r="H15">
        <v>2</v>
      </c>
      <c r="I15" t="s">
        <v>2</v>
      </c>
      <c r="J15">
        <v>2</v>
      </c>
      <c r="K15" s="2">
        <v>100</v>
      </c>
      <c r="M15" s="1" t="s">
        <v>11</v>
      </c>
      <c r="N15">
        <v>10</v>
      </c>
      <c r="O15" t="s">
        <v>2</v>
      </c>
      <c r="P15">
        <v>18</v>
      </c>
      <c r="Q15" s="2">
        <f>SUM(1000/18)</f>
        <v>55.555555555555557</v>
      </c>
    </row>
    <row r="16" spans="1:23" x14ac:dyDescent="0.25">
      <c r="A16" t="s">
        <v>34</v>
      </c>
      <c r="B16">
        <v>3</v>
      </c>
      <c r="C16" t="s">
        <v>26</v>
      </c>
      <c r="D16">
        <v>15</v>
      </c>
      <c r="E16" s="2">
        <f>SUM(300/15)</f>
        <v>20</v>
      </c>
      <c r="G16" t="s">
        <v>38</v>
      </c>
      <c r="I16" t="s">
        <v>26</v>
      </c>
      <c r="J16">
        <v>1</v>
      </c>
      <c r="K16" s="2"/>
      <c r="M16" t="s">
        <v>39</v>
      </c>
      <c r="N16">
        <v>14</v>
      </c>
      <c r="O16" t="s">
        <v>26</v>
      </c>
      <c r="P16">
        <v>33</v>
      </c>
      <c r="Q16" s="2">
        <f>SUM(1400/33)</f>
        <v>42.424242424242422</v>
      </c>
    </row>
    <row r="17" spans="2:17" x14ac:dyDescent="0.25">
      <c r="B17">
        <v>1</v>
      </c>
      <c r="C17" t="s">
        <v>35</v>
      </c>
      <c r="D17">
        <v>9</v>
      </c>
      <c r="E17" s="2">
        <f>SUM(100/9)</f>
        <v>11.111111111111111</v>
      </c>
      <c r="I17" t="s">
        <v>35</v>
      </c>
      <c r="J17">
        <v>1</v>
      </c>
      <c r="K17" s="2"/>
      <c r="N17">
        <v>3</v>
      </c>
      <c r="O17" t="s">
        <v>35</v>
      </c>
      <c r="P17">
        <v>19</v>
      </c>
      <c r="Q17" s="2">
        <f>SUM(300/19)</f>
        <v>15.789473684210526</v>
      </c>
    </row>
    <row r="18" spans="2:17" x14ac:dyDescent="0.25">
      <c r="B18">
        <v>5</v>
      </c>
      <c r="C18" t="s">
        <v>27</v>
      </c>
      <c r="D18">
        <v>36</v>
      </c>
      <c r="E18" s="2">
        <f>SUM(500/36)</f>
        <v>13.888888888888889</v>
      </c>
      <c r="H18">
        <v>1</v>
      </c>
      <c r="I18" t="s">
        <v>6</v>
      </c>
      <c r="J18">
        <v>1</v>
      </c>
      <c r="K18" s="2">
        <v>100</v>
      </c>
      <c r="N18">
        <v>2</v>
      </c>
      <c r="O18" t="s">
        <v>27</v>
      </c>
      <c r="P18">
        <v>6</v>
      </c>
      <c r="Q18" s="2">
        <f>SUM(200/6)</f>
        <v>33.333333333333336</v>
      </c>
    </row>
    <row r="19" spans="2:17" x14ac:dyDescent="0.25">
      <c r="B19">
        <v>4</v>
      </c>
      <c r="C19" t="s">
        <v>6</v>
      </c>
      <c r="D19">
        <v>6</v>
      </c>
      <c r="E19" s="2">
        <f>SUM(400/6)</f>
        <v>66.666666666666671</v>
      </c>
      <c r="H19">
        <v>4</v>
      </c>
      <c r="I19" t="s">
        <v>15</v>
      </c>
      <c r="J19">
        <v>7</v>
      </c>
      <c r="K19" s="2">
        <f>SUM(400/7)</f>
        <v>57.142857142857146</v>
      </c>
      <c r="N19">
        <v>6</v>
      </c>
      <c r="O19" t="s">
        <v>15</v>
      </c>
      <c r="P19">
        <v>8</v>
      </c>
      <c r="Q19" s="2">
        <f>SUM(600/8)</f>
        <v>75</v>
      </c>
    </row>
    <row r="20" spans="2:17" x14ac:dyDescent="0.25">
      <c r="B20">
        <v>3</v>
      </c>
      <c r="C20" t="s">
        <v>15</v>
      </c>
      <c r="D20">
        <v>5</v>
      </c>
      <c r="E20" s="2">
        <f>SUM(300/5)</f>
        <v>60</v>
      </c>
      <c r="I20" t="s">
        <v>28</v>
      </c>
      <c r="J20">
        <v>2</v>
      </c>
      <c r="K20" s="2"/>
      <c r="N20">
        <v>12</v>
      </c>
      <c r="O20" t="s">
        <v>28</v>
      </c>
      <c r="P20">
        <v>33</v>
      </c>
      <c r="Q20" s="2">
        <f>SUM(1200/33)</f>
        <v>36.363636363636367</v>
      </c>
    </row>
    <row r="21" spans="2:17" x14ac:dyDescent="0.25">
      <c r="B21">
        <v>5</v>
      </c>
      <c r="C21" t="s">
        <v>28</v>
      </c>
      <c r="D21">
        <v>28</v>
      </c>
      <c r="E21" s="2">
        <f>SUM(500/28)</f>
        <v>17.857142857142858</v>
      </c>
      <c r="I21" t="s">
        <v>3</v>
      </c>
      <c r="J21">
        <v>2</v>
      </c>
      <c r="K21" s="2"/>
      <c r="N21">
        <v>16</v>
      </c>
      <c r="O21" t="s">
        <v>3</v>
      </c>
      <c r="P21">
        <v>57</v>
      </c>
      <c r="Q21" s="2">
        <f>SUM(1600/57)</f>
        <v>28.07017543859649</v>
      </c>
    </row>
    <row r="22" spans="2:17" x14ac:dyDescent="0.25">
      <c r="B22">
        <v>10</v>
      </c>
      <c r="C22" t="s">
        <v>3</v>
      </c>
      <c r="D22">
        <v>36</v>
      </c>
      <c r="E22" s="2">
        <f>SUM(1000/36)</f>
        <v>27.777777777777779</v>
      </c>
      <c r="H22">
        <v>2</v>
      </c>
      <c r="I22" t="s">
        <v>17</v>
      </c>
      <c r="J22">
        <v>9</v>
      </c>
      <c r="K22" s="2">
        <f>SUM(200/9)</f>
        <v>22.222222222222221</v>
      </c>
      <c r="O22" t="s">
        <v>17</v>
      </c>
      <c r="P22">
        <v>4</v>
      </c>
      <c r="Q22" s="2"/>
    </row>
    <row r="23" spans="2:17" x14ac:dyDescent="0.25">
      <c r="B23">
        <v>10</v>
      </c>
      <c r="C23" t="s">
        <v>17</v>
      </c>
      <c r="D23">
        <v>41</v>
      </c>
      <c r="E23" s="2">
        <f>SUM(1000/41)</f>
        <v>24.390243902439025</v>
      </c>
      <c r="H23">
        <v>2</v>
      </c>
      <c r="I23" t="s">
        <v>5</v>
      </c>
      <c r="J23">
        <v>3</v>
      </c>
      <c r="K23" s="2">
        <f>SUM(200/3)</f>
        <v>66.666666666666671</v>
      </c>
      <c r="N23">
        <v>7</v>
      </c>
      <c r="O23" t="s">
        <v>29</v>
      </c>
      <c r="P23">
        <v>29</v>
      </c>
      <c r="Q23" s="2">
        <f>SUM(700/29)</f>
        <v>24.137931034482758</v>
      </c>
    </row>
    <row r="24" spans="2:17" x14ac:dyDescent="0.25">
      <c r="B24">
        <v>3</v>
      </c>
      <c r="C24" t="s">
        <v>29</v>
      </c>
      <c r="D24">
        <v>10</v>
      </c>
      <c r="E24" s="2">
        <f>SUM(300/10)</f>
        <v>30</v>
      </c>
      <c r="H24">
        <v>2</v>
      </c>
      <c r="I24" t="s">
        <v>4</v>
      </c>
      <c r="J24">
        <v>2</v>
      </c>
      <c r="K24" s="2">
        <v>100</v>
      </c>
      <c r="N24">
        <v>13</v>
      </c>
      <c r="O24" t="s">
        <v>5</v>
      </c>
      <c r="P24">
        <v>27</v>
      </c>
      <c r="Q24" s="2">
        <f>SUM(1300/27)</f>
        <v>48.148148148148145</v>
      </c>
    </row>
    <row r="25" spans="2:17" x14ac:dyDescent="0.25">
      <c r="B25">
        <v>8</v>
      </c>
      <c r="C25" t="s">
        <v>5</v>
      </c>
      <c r="D25">
        <v>16</v>
      </c>
      <c r="E25" s="2">
        <f>SUM(800/16)</f>
        <v>50</v>
      </c>
      <c r="I25" t="s">
        <v>18</v>
      </c>
      <c r="J25">
        <v>5</v>
      </c>
      <c r="K25" s="2"/>
      <c r="N25">
        <v>4</v>
      </c>
      <c r="O25" t="s">
        <v>4</v>
      </c>
      <c r="P25">
        <v>14</v>
      </c>
      <c r="Q25" s="2">
        <f>SUM(400/14)</f>
        <v>28.571428571428573</v>
      </c>
    </row>
    <row r="26" spans="2:17" x14ac:dyDescent="0.25">
      <c r="B26">
        <v>7</v>
      </c>
      <c r="C26" t="s">
        <v>4</v>
      </c>
      <c r="D26">
        <v>13</v>
      </c>
      <c r="E26" s="2">
        <f>SUM(700/13)</f>
        <v>53.846153846153847</v>
      </c>
      <c r="H26">
        <v>6</v>
      </c>
      <c r="I26" t="s">
        <v>36</v>
      </c>
      <c r="J26">
        <v>15</v>
      </c>
      <c r="K26" s="2">
        <f>SUM(600/15)</f>
        <v>40</v>
      </c>
      <c r="O26" t="s">
        <v>18</v>
      </c>
      <c r="P26">
        <v>4</v>
      </c>
      <c r="Q26" s="2"/>
    </row>
    <row r="27" spans="2:17" x14ac:dyDescent="0.25">
      <c r="C27" t="s">
        <v>18</v>
      </c>
      <c r="D27">
        <v>1</v>
      </c>
      <c r="E27" s="2"/>
      <c r="H27">
        <v>1</v>
      </c>
      <c r="I27" t="s">
        <v>30</v>
      </c>
      <c r="J27">
        <v>3</v>
      </c>
      <c r="K27" s="2">
        <f>SUM(100/3)</f>
        <v>33.333333333333336</v>
      </c>
      <c r="O27" t="s">
        <v>36</v>
      </c>
      <c r="P27">
        <v>0</v>
      </c>
      <c r="Q27" s="2"/>
    </row>
    <row r="28" spans="2:17" x14ac:dyDescent="0.25">
      <c r="C28" t="s">
        <v>36</v>
      </c>
      <c r="D28">
        <v>1</v>
      </c>
      <c r="E28" s="2"/>
      <c r="H28">
        <v>2</v>
      </c>
      <c r="I28" t="s">
        <v>19</v>
      </c>
      <c r="J28">
        <v>3</v>
      </c>
      <c r="K28" s="2">
        <f>SUM(200/3)</f>
        <v>66.666666666666671</v>
      </c>
      <c r="O28" t="s">
        <v>30</v>
      </c>
      <c r="P28">
        <v>2</v>
      </c>
      <c r="Q28" s="2"/>
    </row>
    <row r="29" spans="2:17" x14ac:dyDescent="0.25">
      <c r="B29">
        <v>2</v>
      </c>
      <c r="C29" t="s">
        <v>30</v>
      </c>
      <c r="D29">
        <v>7</v>
      </c>
      <c r="E29" s="2">
        <f>SUM(200/7)</f>
        <v>28.571428571428573</v>
      </c>
      <c r="O29" t="s">
        <v>19</v>
      </c>
      <c r="P29">
        <v>2</v>
      </c>
      <c r="Q29" s="2"/>
    </row>
    <row r="30" spans="2:17" x14ac:dyDescent="0.25">
      <c r="B30">
        <v>1</v>
      </c>
      <c r="C30" t="s">
        <v>19</v>
      </c>
      <c r="D30">
        <v>5</v>
      </c>
      <c r="E30" s="2">
        <f>SUM(100/5)</f>
        <v>20</v>
      </c>
    </row>
  </sheetData>
  <conditionalFormatting sqref="E1:E5 E15:E30 K15:K28 K1:K7 Q1:Q13 Q15:Q29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1CE30-752E-48DC-B1E5-3D09FB7AA3F4}">
  <dimension ref="A1:W30"/>
  <sheetViews>
    <sheetView workbookViewId="0">
      <selection activeCell="K1" sqref="K1"/>
    </sheetView>
  </sheetViews>
  <sheetFormatPr defaultRowHeight="15" x14ac:dyDescent="0.25"/>
  <cols>
    <col min="1" max="10" width="9.140625" style="5"/>
    <col min="11" max="11" width="12" style="5" bestFit="1" customWidth="1"/>
    <col min="12" max="16" width="9.140625" style="5"/>
    <col min="17" max="17" width="12" style="5" bestFit="1" customWidth="1"/>
    <col min="18" max="16384" width="9.140625" style="5"/>
  </cols>
  <sheetData>
    <row r="1" spans="1:23" x14ac:dyDescent="0.25">
      <c r="A1" s="4" t="s">
        <v>8</v>
      </c>
      <c r="B1" s="5">
        <v>1</v>
      </c>
      <c r="C1" s="5" t="s">
        <v>2</v>
      </c>
      <c r="D1" s="5">
        <v>11</v>
      </c>
      <c r="E1" s="5">
        <f>SUM(100/11)</f>
        <v>9.0909090909090917</v>
      </c>
      <c r="G1" s="4" t="s">
        <v>8</v>
      </c>
      <c r="H1" s="5">
        <v>0</v>
      </c>
      <c r="I1" s="5" t="s">
        <v>2</v>
      </c>
      <c r="J1" s="5">
        <v>9</v>
      </c>
      <c r="M1" s="4" t="s">
        <v>8</v>
      </c>
      <c r="N1" s="5">
        <v>0</v>
      </c>
      <c r="O1" s="5" t="s">
        <v>2</v>
      </c>
      <c r="P1" s="5">
        <v>7</v>
      </c>
      <c r="S1" s="4" t="s">
        <v>8</v>
      </c>
      <c r="T1" s="5">
        <v>1</v>
      </c>
      <c r="U1" s="5" t="s">
        <v>2</v>
      </c>
      <c r="V1" s="5">
        <v>6</v>
      </c>
      <c r="W1" s="5">
        <f>SUM(100/6)</f>
        <v>16.666666666666668</v>
      </c>
    </row>
    <row r="2" spans="1:23" x14ac:dyDescent="0.25">
      <c r="A2" s="5" t="s">
        <v>0</v>
      </c>
      <c r="B2" s="5">
        <v>0</v>
      </c>
      <c r="C2" s="5" t="s">
        <v>6</v>
      </c>
      <c r="D2" s="5">
        <v>1</v>
      </c>
      <c r="G2" s="5" t="s">
        <v>14</v>
      </c>
      <c r="H2" s="5">
        <v>1</v>
      </c>
      <c r="I2" s="5" t="s">
        <v>15</v>
      </c>
      <c r="J2" s="5">
        <v>2</v>
      </c>
      <c r="K2" s="5">
        <f>SUM(100/2)</f>
        <v>50</v>
      </c>
      <c r="M2" s="5" t="s">
        <v>25</v>
      </c>
      <c r="N2" s="5">
        <v>0</v>
      </c>
      <c r="O2" s="5" t="s">
        <v>26</v>
      </c>
      <c r="P2" s="5">
        <v>13</v>
      </c>
      <c r="S2" s="5" t="s">
        <v>33</v>
      </c>
      <c r="U2" s="5" t="s">
        <v>26</v>
      </c>
      <c r="V2" s="5">
        <v>1</v>
      </c>
    </row>
    <row r="3" spans="1:23" x14ac:dyDescent="0.25">
      <c r="B3" s="5">
        <v>0</v>
      </c>
      <c r="C3" s="5" t="s">
        <v>4</v>
      </c>
      <c r="D3" s="5">
        <v>2</v>
      </c>
      <c r="H3" s="5">
        <v>0</v>
      </c>
      <c r="I3" s="5" t="s">
        <v>16</v>
      </c>
      <c r="J3" s="5">
        <v>2</v>
      </c>
      <c r="N3" s="5">
        <v>2</v>
      </c>
      <c r="O3" s="5" t="s">
        <v>27</v>
      </c>
      <c r="P3" s="5">
        <v>36</v>
      </c>
      <c r="Q3" s="5">
        <f>SUM(200/36)</f>
        <v>5.5555555555555554</v>
      </c>
      <c r="U3" s="5" t="s">
        <v>27</v>
      </c>
      <c r="V3" s="5">
        <v>1</v>
      </c>
    </row>
    <row r="4" spans="1:23" x14ac:dyDescent="0.25">
      <c r="B4" s="5">
        <v>0</v>
      </c>
      <c r="C4" s="5" t="s">
        <v>5</v>
      </c>
      <c r="D4" s="5">
        <v>1</v>
      </c>
      <c r="H4" s="5">
        <v>0</v>
      </c>
      <c r="I4" s="5" t="s">
        <v>3</v>
      </c>
      <c r="J4" s="5">
        <v>2</v>
      </c>
      <c r="N4" s="5">
        <v>3</v>
      </c>
      <c r="O4" s="5" t="s">
        <v>6</v>
      </c>
      <c r="P4" s="5">
        <v>7</v>
      </c>
      <c r="Q4" s="5">
        <f>SUM(300/7)</f>
        <v>42.857142857142854</v>
      </c>
      <c r="U4" s="5" t="s">
        <v>6</v>
      </c>
      <c r="V4" s="5">
        <v>3</v>
      </c>
    </row>
    <row r="5" spans="1:23" x14ac:dyDescent="0.25">
      <c r="B5" s="5">
        <v>0</v>
      </c>
      <c r="C5" s="5" t="s">
        <v>3</v>
      </c>
      <c r="D5" s="5">
        <v>5</v>
      </c>
      <c r="H5" s="5">
        <v>1</v>
      </c>
      <c r="I5" s="5" t="s">
        <v>17</v>
      </c>
      <c r="J5" s="5">
        <v>3</v>
      </c>
      <c r="K5" s="5">
        <f>SUM(100/3)</f>
        <v>33.333333333333336</v>
      </c>
      <c r="N5" s="5">
        <v>0</v>
      </c>
      <c r="O5" s="5" t="s">
        <v>15</v>
      </c>
      <c r="P5" s="5">
        <v>2</v>
      </c>
      <c r="T5" s="5">
        <v>1</v>
      </c>
      <c r="U5" s="5" t="s">
        <v>15</v>
      </c>
      <c r="V5" s="5">
        <v>7</v>
      </c>
      <c r="W5" s="5">
        <f>SUM(100/7)</f>
        <v>14.285714285714286</v>
      </c>
    </row>
    <row r="6" spans="1:23" x14ac:dyDescent="0.25">
      <c r="H6" s="5">
        <v>1</v>
      </c>
      <c r="I6" s="5" t="s">
        <v>18</v>
      </c>
      <c r="J6" s="5">
        <v>1</v>
      </c>
      <c r="K6" s="5">
        <v>100</v>
      </c>
      <c r="N6" s="5">
        <v>0</v>
      </c>
      <c r="O6" s="5" t="s">
        <v>16</v>
      </c>
      <c r="P6" s="5">
        <v>4</v>
      </c>
      <c r="U6" s="5" t="s">
        <v>3</v>
      </c>
      <c r="V6" s="5">
        <v>1</v>
      </c>
    </row>
    <row r="7" spans="1:23" x14ac:dyDescent="0.25">
      <c r="H7" s="5">
        <v>0</v>
      </c>
      <c r="I7" s="5" t="s">
        <v>19</v>
      </c>
      <c r="J7" s="5">
        <v>1</v>
      </c>
      <c r="N7" s="5">
        <v>2</v>
      </c>
      <c r="O7" s="5" t="s">
        <v>28</v>
      </c>
      <c r="P7" s="5">
        <v>12</v>
      </c>
      <c r="Q7" s="5">
        <f>SUM(200/12)</f>
        <v>16.666666666666668</v>
      </c>
      <c r="T7" s="5">
        <v>1</v>
      </c>
      <c r="U7" s="5" t="s">
        <v>17</v>
      </c>
      <c r="V7" s="5">
        <v>11</v>
      </c>
      <c r="W7" s="5">
        <f>SUM(100/11)</f>
        <v>9.0909090909090917</v>
      </c>
    </row>
    <row r="8" spans="1:23" x14ac:dyDescent="0.25">
      <c r="N8" s="5">
        <v>2</v>
      </c>
      <c r="O8" s="5" t="s">
        <v>3</v>
      </c>
      <c r="P8" s="5">
        <v>3</v>
      </c>
      <c r="Q8" s="5">
        <f>SUM(200/3)</f>
        <v>66.666666666666671</v>
      </c>
      <c r="U8" s="5" t="s">
        <v>29</v>
      </c>
      <c r="V8" s="5">
        <v>1</v>
      </c>
    </row>
    <row r="9" spans="1:23" x14ac:dyDescent="0.25">
      <c r="N9" s="5">
        <v>0</v>
      </c>
      <c r="O9" s="5" t="s">
        <v>17</v>
      </c>
      <c r="P9" s="5">
        <v>2</v>
      </c>
    </row>
    <row r="10" spans="1:23" x14ac:dyDescent="0.25">
      <c r="N10" s="5">
        <v>2</v>
      </c>
      <c r="O10" s="5" t="s">
        <v>29</v>
      </c>
      <c r="P10" s="5">
        <v>9</v>
      </c>
      <c r="Q10" s="5">
        <f>SUM(200/9)</f>
        <v>22.222222222222221</v>
      </c>
    </row>
    <row r="11" spans="1:23" x14ac:dyDescent="0.25">
      <c r="N11" s="5">
        <v>1</v>
      </c>
      <c r="O11" s="5" t="s">
        <v>5</v>
      </c>
      <c r="P11" s="5">
        <v>2</v>
      </c>
      <c r="Q11" s="5">
        <v>50</v>
      </c>
    </row>
    <row r="12" spans="1:23" x14ac:dyDescent="0.25">
      <c r="N12" s="5">
        <v>0</v>
      </c>
      <c r="O12" s="5" t="s">
        <v>4</v>
      </c>
      <c r="P12" s="5">
        <v>1</v>
      </c>
    </row>
    <row r="13" spans="1:23" x14ac:dyDescent="0.25">
      <c r="N13" s="5">
        <v>0</v>
      </c>
      <c r="O13" s="5" t="s">
        <v>30</v>
      </c>
      <c r="P13" s="5">
        <v>1</v>
      </c>
    </row>
    <row r="15" spans="1:23" x14ac:dyDescent="0.25">
      <c r="A15" s="4" t="s">
        <v>8</v>
      </c>
      <c r="C15" s="5" t="s">
        <v>2</v>
      </c>
      <c r="D15" s="5">
        <v>45</v>
      </c>
      <c r="G15" s="4" t="s">
        <v>8</v>
      </c>
      <c r="I15" s="5" t="s">
        <v>2</v>
      </c>
      <c r="J15" s="5">
        <v>2</v>
      </c>
      <c r="M15" s="4" t="s">
        <v>8</v>
      </c>
      <c r="N15" s="4"/>
      <c r="O15" s="5" t="s">
        <v>2</v>
      </c>
      <c r="P15" s="5">
        <v>18</v>
      </c>
    </row>
    <row r="16" spans="1:23" x14ac:dyDescent="0.25">
      <c r="A16" s="5" t="s">
        <v>34</v>
      </c>
      <c r="B16" s="5">
        <v>8</v>
      </c>
      <c r="C16" s="5" t="s">
        <v>26</v>
      </c>
      <c r="D16" s="5">
        <v>15</v>
      </c>
      <c r="E16" s="5">
        <f>SUM(800/15)</f>
        <v>53.333333333333336</v>
      </c>
      <c r="G16" s="5" t="s">
        <v>38</v>
      </c>
      <c r="I16" s="5" t="s">
        <v>26</v>
      </c>
      <c r="J16" s="5">
        <v>1</v>
      </c>
      <c r="M16" s="5" t="s">
        <v>39</v>
      </c>
      <c r="N16" s="5">
        <v>8</v>
      </c>
      <c r="O16" s="5" t="s">
        <v>26</v>
      </c>
      <c r="P16" s="5">
        <v>33</v>
      </c>
      <c r="Q16" s="5">
        <f>SUM(800/33)</f>
        <v>24.242424242424242</v>
      </c>
    </row>
    <row r="17" spans="2:17" x14ac:dyDescent="0.25">
      <c r="C17" s="5" t="s">
        <v>35</v>
      </c>
      <c r="D17" s="5">
        <v>9</v>
      </c>
      <c r="I17" s="5" t="s">
        <v>35</v>
      </c>
      <c r="J17" s="5">
        <v>1</v>
      </c>
      <c r="N17" s="5">
        <v>6</v>
      </c>
      <c r="O17" s="5" t="s">
        <v>35</v>
      </c>
      <c r="P17" s="5">
        <v>19</v>
      </c>
      <c r="Q17" s="5">
        <f>SUM(600/19)</f>
        <v>31.578947368421051</v>
      </c>
    </row>
    <row r="18" spans="2:17" x14ac:dyDescent="0.25">
      <c r="C18" s="5" t="s">
        <v>27</v>
      </c>
      <c r="D18" s="5">
        <v>36</v>
      </c>
      <c r="I18" s="5" t="s">
        <v>6</v>
      </c>
      <c r="J18" s="5">
        <v>1</v>
      </c>
      <c r="N18" s="5">
        <v>3</v>
      </c>
      <c r="O18" s="5" t="s">
        <v>27</v>
      </c>
      <c r="P18" s="5">
        <v>6</v>
      </c>
      <c r="Q18" s="5">
        <v>50</v>
      </c>
    </row>
    <row r="19" spans="2:17" x14ac:dyDescent="0.25">
      <c r="B19" s="5">
        <v>1</v>
      </c>
      <c r="C19" s="5" t="s">
        <v>6</v>
      </c>
      <c r="D19" s="5">
        <v>6</v>
      </c>
      <c r="E19" s="5">
        <f>SUM(100/6)</f>
        <v>16.666666666666668</v>
      </c>
      <c r="H19" s="5">
        <v>3</v>
      </c>
      <c r="I19" s="5" t="s">
        <v>15</v>
      </c>
      <c r="J19" s="5">
        <v>7</v>
      </c>
      <c r="K19" s="5">
        <f>SUM(300/7)</f>
        <v>42.857142857142854</v>
      </c>
      <c r="O19" s="5" t="s">
        <v>15</v>
      </c>
      <c r="P19" s="5">
        <v>8</v>
      </c>
    </row>
    <row r="20" spans="2:17" x14ac:dyDescent="0.25">
      <c r="B20" s="5">
        <v>1</v>
      </c>
      <c r="C20" s="5" t="s">
        <v>15</v>
      </c>
      <c r="D20" s="5">
        <v>5</v>
      </c>
      <c r="E20" s="5">
        <f>SUM(100/5)</f>
        <v>20</v>
      </c>
      <c r="I20" s="5" t="s">
        <v>28</v>
      </c>
      <c r="J20" s="5">
        <v>2</v>
      </c>
      <c r="N20" s="5">
        <v>11</v>
      </c>
      <c r="O20" s="5" t="s">
        <v>28</v>
      </c>
      <c r="P20" s="5">
        <v>33</v>
      </c>
      <c r="Q20" s="5">
        <f>SUM(1100/33)</f>
        <v>33.333333333333336</v>
      </c>
    </row>
    <row r="21" spans="2:17" x14ac:dyDescent="0.25">
      <c r="B21" s="5">
        <v>6</v>
      </c>
      <c r="C21" s="5" t="s">
        <v>28</v>
      </c>
      <c r="D21" s="5">
        <v>28</v>
      </c>
      <c r="E21" s="5">
        <f>SUM(600/28)</f>
        <v>21.428571428571427</v>
      </c>
      <c r="H21" s="5">
        <v>1</v>
      </c>
      <c r="I21" s="5" t="s">
        <v>3</v>
      </c>
      <c r="J21" s="5">
        <v>2</v>
      </c>
      <c r="K21" s="5">
        <f>SUM(100/2)</f>
        <v>50</v>
      </c>
      <c r="N21" s="5">
        <v>11</v>
      </c>
      <c r="O21" s="5" t="s">
        <v>3</v>
      </c>
      <c r="P21" s="5">
        <v>57</v>
      </c>
      <c r="Q21" s="5">
        <f>SUM(1100/57)</f>
        <v>19.298245614035089</v>
      </c>
    </row>
    <row r="22" spans="2:17" x14ac:dyDescent="0.25">
      <c r="B22" s="5">
        <v>9</v>
      </c>
      <c r="C22" s="5" t="s">
        <v>3</v>
      </c>
      <c r="D22" s="5">
        <v>36</v>
      </c>
      <c r="E22" s="5">
        <f>SUM(900/36)</f>
        <v>25</v>
      </c>
      <c r="H22" s="5">
        <v>4</v>
      </c>
      <c r="I22" s="5" t="s">
        <v>17</v>
      </c>
      <c r="J22" s="5">
        <v>9</v>
      </c>
      <c r="K22" s="5">
        <f>SUM(400/9)</f>
        <v>44.444444444444443</v>
      </c>
      <c r="N22" s="5">
        <v>3</v>
      </c>
      <c r="O22" s="5" t="s">
        <v>17</v>
      </c>
      <c r="P22" s="5">
        <v>4</v>
      </c>
      <c r="Q22" s="5">
        <f>SUM(300/4)</f>
        <v>75</v>
      </c>
    </row>
    <row r="23" spans="2:17" x14ac:dyDescent="0.25">
      <c r="B23" s="5">
        <v>10</v>
      </c>
      <c r="C23" s="5" t="s">
        <v>17</v>
      </c>
      <c r="D23" s="5">
        <v>41</v>
      </c>
      <c r="E23" s="5">
        <f>SUM(1000/41)</f>
        <v>24.390243902439025</v>
      </c>
      <c r="I23" s="5" t="s">
        <v>5</v>
      </c>
      <c r="J23" s="5">
        <v>3</v>
      </c>
      <c r="N23" s="5">
        <v>5</v>
      </c>
      <c r="O23" s="5" t="s">
        <v>29</v>
      </c>
      <c r="P23" s="5">
        <v>29</v>
      </c>
      <c r="Q23" s="5">
        <f>SUM(500/29)</f>
        <v>17.241379310344829</v>
      </c>
    </row>
    <row r="24" spans="2:17" x14ac:dyDescent="0.25">
      <c r="B24" s="5">
        <v>3</v>
      </c>
      <c r="C24" s="5" t="s">
        <v>29</v>
      </c>
      <c r="D24" s="5">
        <v>10</v>
      </c>
      <c r="E24" s="5">
        <f>SUM(300/10)</f>
        <v>30</v>
      </c>
      <c r="H24" s="5">
        <v>1</v>
      </c>
      <c r="I24" s="5" t="s">
        <v>4</v>
      </c>
      <c r="J24" s="5">
        <v>2</v>
      </c>
      <c r="K24" s="5">
        <f>SUM(100/2)</f>
        <v>50</v>
      </c>
      <c r="N24" s="5">
        <v>1</v>
      </c>
      <c r="O24" s="5" t="s">
        <v>5</v>
      </c>
      <c r="P24" s="5">
        <v>27</v>
      </c>
      <c r="Q24" s="5">
        <f>SUM(100/27)</f>
        <v>3.7037037037037037</v>
      </c>
    </row>
    <row r="25" spans="2:17" x14ac:dyDescent="0.25">
      <c r="B25" s="5">
        <v>4</v>
      </c>
      <c r="C25" s="5" t="s">
        <v>5</v>
      </c>
      <c r="D25" s="5">
        <v>16</v>
      </c>
      <c r="E25" s="5">
        <f>SUM(400/16)</f>
        <v>25</v>
      </c>
      <c r="H25" s="5">
        <v>5</v>
      </c>
      <c r="I25" s="5" t="s">
        <v>18</v>
      </c>
      <c r="J25" s="5">
        <v>5</v>
      </c>
      <c r="K25" s="5">
        <f>SUM(500/5)</f>
        <v>100</v>
      </c>
      <c r="N25" s="5">
        <v>5</v>
      </c>
      <c r="O25" s="5" t="s">
        <v>4</v>
      </c>
      <c r="P25" s="5">
        <v>14</v>
      </c>
      <c r="Q25" s="5">
        <f>SUM(500/14)</f>
        <v>35.714285714285715</v>
      </c>
    </row>
    <row r="26" spans="2:17" x14ac:dyDescent="0.25">
      <c r="B26" s="5">
        <v>1</v>
      </c>
      <c r="C26" s="5" t="s">
        <v>4</v>
      </c>
      <c r="D26" s="5">
        <v>13</v>
      </c>
      <c r="E26" s="5">
        <f>SUM(100/13)</f>
        <v>7.6923076923076925</v>
      </c>
      <c r="H26" s="5">
        <v>6</v>
      </c>
      <c r="I26" s="5" t="s">
        <v>36</v>
      </c>
      <c r="J26" s="5">
        <v>15</v>
      </c>
      <c r="K26" s="5">
        <f>SUM(600/15)</f>
        <v>40</v>
      </c>
      <c r="N26" s="5">
        <v>3</v>
      </c>
      <c r="O26" s="5" t="s">
        <v>18</v>
      </c>
      <c r="P26" s="5">
        <v>4</v>
      </c>
      <c r="Q26" s="5">
        <f>SUM(300/4)</f>
        <v>75</v>
      </c>
    </row>
    <row r="27" spans="2:17" x14ac:dyDescent="0.25">
      <c r="B27" s="5">
        <v>1</v>
      </c>
      <c r="C27" s="5" t="s">
        <v>18</v>
      </c>
      <c r="D27" s="5">
        <v>1</v>
      </c>
      <c r="E27" s="5">
        <v>100</v>
      </c>
      <c r="H27" s="5">
        <v>2</v>
      </c>
      <c r="I27" s="5" t="s">
        <v>30</v>
      </c>
      <c r="J27" s="5">
        <v>3</v>
      </c>
      <c r="K27" s="5">
        <f>SUM(200/3)</f>
        <v>66.666666666666671</v>
      </c>
      <c r="O27" s="5" t="s">
        <v>36</v>
      </c>
      <c r="P27" s="5">
        <v>0</v>
      </c>
    </row>
    <row r="28" spans="2:17" x14ac:dyDescent="0.25">
      <c r="B28" s="5">
        <v>1</v>
      </c>
      <c r="C28" s="5" t="s">
        <v>36</v>
      </c>
      <c r="D28" s="5">
        <v>1</v>
      </c>
      <c r="E28" s="5">
        <v>100</v>
      </c>
      <c r="H28" s="5">
        <v>1</v>
      </c>
      <c r="I28" s="5" t="s">
        <v>19</v>
      </c>
      <c r="J28" s="5">
        <v>3</v>
      </c>
      <c r="K28" s="5">
        <f>SUM(100/3)</f>
        <v>33.333333333333336</v>
      </c>
      <c r="O28" s="5" t="s">
        <v>30</v>
      </c>
      <c r="P28" s="5">
        <v>2</v>
      </c>
    </row>
    <row r="29" spans="2:17" x14ac:dyDescent="0.25">
      <c r="C29" s="5" t="s">
        <v>30</v>
      </c>
      <c r="D29" s="5">
        <v>7</v>
      </c>
      <c r="N29" s="5">
        <v>1</v>
      </c>
      <c r="O29" s="5" t="s">
        <v>19</v>
      </c>
      <c r="P29" s="5">
        <v>2</v>
      </c>
      <c r="Q29" s="5">
        <v>50</v>
      </c>
    </row>
    <row r="30" spans="2:17" x14ac:dyDescent="0.25">
      <c r="B30" s="5">
        <v>2</v>
      </c>
      <c r="C30" s="5" t="s">
        <v>19</v>
      </c>
      <c r="D30" s="5">
        <v>5</v>
      </c>
      <c r="E30" s="5">
        <f>SUM(200/5)</f>
        <v>40</v>
      </c>
    </row>
  </sheetData>
  <conditionalFormatting sqref="E1:E5 E15:E30 K15:K28 K1:K7 Q1:Q13 Q16:Q29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E973-871A-4B99-9A9B-13D9746BDCEA}">
  <dimension ref="A1:W30"/>
  <sheetViews>
    <sheetView zoomScaleNormal="100" workbookViewId="0">
      <selection activeCell="S9" sqref="S9"/>
    </sheetView>
  </sheetViews>
  <sheetFormatPr defaultRowHeight="15" x14ac:dyDescent="0.25"/>
  <sheetData>
    <row r="1" spans="1:23" x14ac:dyDescent="0.25">
      <c r="A1" s="1" t="s">
        <v>31</v>
      </c>
      <c r="G1" s="1" t="s">
        <v>31</v>
      </c>
      <c r="M1" s="1" t="s">
        <v>31</v>
      </c>
      <c r="O1" t="s">
        <v>2</v>
      </c>
      <c r="P1">
        <v>7</v>
      </c>
      <c r="S1" s="1" t="s">
        <v>31</v>
      </c>
      <c r="U1" t="s">
        <v>2</v>
      </c>
      <c r="V1">
        <v>6</v>
      </c>
    </row>
    <row r="2" spans="1:23" x14ac:dyDescent="0.25">
      <c r="A2" t="s">
        <v>0</v>
      </c>
      <c r="G2" t="s">
        <v>14</v>
      </c>
      <c r="M2" t="s">
        <v>25</v>
      </c>
      <c r="N2">
        <v>1</v>
      </c>
      <c r="O2" t="s">
        <v>26</v>
      </c>
      <c r="P2">
        <v>13</v>
      </c>
      <c r="Q2">
        <f>SUM(100/13)</f>
        <v>7.6923076923076925</v>
      </c>
      <c r="S2" t="s">
        <v>33</v>
      </c>
      <c r="U2" t="s">
        <v>26</v>
      </c>
      <c r="V2">
        <v>1</v>
      </c>
    </row>
    <row r="3" spans="1:23" x14ac:dyDescent="0.25">
      <c r="O3" t="s">
        <v>27</v>
      </c>
      <c r="P3">
        <v>36</v>
      </c>
      <c r="U3" t="s">
        <v>27</v>
      </c>
      <c r="V3">
        <v>1</v>
      </c>
    </row>
    <row r="4" spans="1:23" x14ac:dyDescent="0.25">
      <c r="N4">
        <v>1</v>
      </c>
      <c r="O4" t="s">
        <v>6</v>
      </c>
      <c r="P4">
        <v>7</v>
      </c>
      <c r="Q4">
        <f>SUM(100/7)</f>
        <v>14.285714285714286</v>
      </c>
      <c r="U4" t="s">
        <v>6</v>
      </c>
      <c r="V4">
        <v>3</v>
      </c>
    </row>
    <row r="5" spans="1:23" x14ac:dyDescent="0.25">
      <c r="O5" t="s">
        <v>15</v>
      </c>
      <c r="P5">
        <v>2</v>
      </c>
      <c r="T5">
        <v>1</v>
      </c>
      <c r="U5" t="s">
        <v>15</v>
      </c>
      <c r="V5">
        <v>7</v>
      </c>
      <c r="W5">
        <f>SUM(100/7)</f>
        <v>14.285714285714286</v>
      </c>
    </row>
    <row r="6" spans="1:23" x14ac:dyDescent="0.25">
      <c r="O6" t="s">
        <v>16</v>
      </c>
      <c r="P6">
        <v>4</v>
      </c>
      <c r="U6" t="s">
        <v>3</v>
      </c>
      <c r="V6">
        <v>1</v>
      </c>
    </row>
    <row r="7" spans="1:23" x14ac:dyDescent="0.25">
      <c r="N7">
        <v>1</v>
      </c>
      <c r="O7" t="s">
        <v>28</v>
      </c>
      <c r="P7">
        <v>12</v>
      </c>
      <c r="Q7">
        <f>SUM(100/12)</f>
        <v>8.3333333333333339</v>
      </c>
      <c r="U7" t="s">
        <v>17</v>
      </c>
      <c r="V7">
        <v>11</v>
      </c>
    </row>
    <row r="8" spans="1:23" x14ac:dyDescent="0.25">
      <c r="O8" t="s">
        <v>3</v>
      </c>
      <c r="P8">
        <v>3</v>
      </c>
      <c r="U8" t="s">
        <v>29</v>
      </c>
      <c r="V8">
        <v>1</v>
      </c>
    </row>
    <row r="9" spans="1:23" x14ac:dyDescent="0.25">
      <c r="O9" t="s">
        <v>17</v>
      </c>
      <c r="P9">
        <v>2</v>
      </c>
    </row>
    <row r="10" spans="1:23" x14ac:dyDescent="0.25">
      <c r="N10">
        <v>1</v>
      </c>
      <c r="O10" t="s">
        <v>29</v>
      </c>
      <c r="P10">
        <v>9</v>
      </c>
      <c r="Q10">
        <f>SUM(100/9)</f>
        <v>11.111111111111111</v>
      </c>
    </row>
    <row r="11" spans="1:23" x14ac:dyDescent="0.25">
      <c r="O11" t="s">
        <v>5</v>
      </c>
      <c r="P11">
        <v>2</v>
      </c>
    </row>
    <row r="12" spans="1:23" x14ac:dyDescent="0.25">
      <c r="O12" t="s">
        <v>4</v>
      </c>
      <c r="P12">
        <v>1</v>
      </c>
    </row>
    <row r="13" spans="1:23" x14ac:dyDescent="0.25">
      <c r="O13" t="s">
        <v>30</v>
      </c>
      <c r="P13">
        <v>1</v>
      </c>
    </row>
    <row r="15" spans="1:23" x14ac:dyDescent="0.25">
      <c r="A15" s="1" t="s">
        <v>31</v>
      </c>
      <c r="C15" t="s">
        <v>2</v>
      </c>
      <c r="D15">
        <v>45</v>
      </c>
      <c r="G15" s="1" t="s">
        <v>31</v>
      </c>
      <c r="I15" t="s">
        <v>2</v>
      </c>
      <c r="J15">
        <v>2</v>
      </c>
      <c r="M15" s="1" t="s">
        <v>31</v>
      </c>
      <c r="O15" t="s">
        <v>2</v>
      </c>
      <c r="P15">
        <v>18</v>
      </c>
    </row>
    <row r="16" spans="1:23" x14ac:dyDescent="0.25">
      <c r="A16" t="s">
        <v>34</v>
      </c>
      <c r="C16" t="s">
        <v>26</v>
      </c>
      <c r="D16">
        <v>15</v>
      </c>
      <c r="G16" t="s">
        <v>38</v>
      </c>
      <c r="I16" t="s">
        <v>26</v>
      </c>
      <c r="J16">
        <v>1</v>
      </c>
      <c r="M16" t="s">
        <v>39</v>
      </c>
      <c r="N16">
        <v>2</v>
      </c>
      <c r="O16" t="s">
        <v>26</v>
      </c>
      <c r="P16">
        <v>33</v>
      </c>
      <c r="Q16">
        <f>SUM(200/33)</f>
        <v>6.0606060606060606</v>
      </c>
    </row>
    <row r="17" spans="2:17" x14ac:dyDescent="0.25">
      <c r="C17" t="s">
        <v>35</v>
      </c>
      <c r="D17">
        <v>9</v>
      </c>
      <c r="I17" t="s">
        <v>35</v>
      </c>
      <c r="J17">
        <v>1</v>
      </c>
      <c r="N17">
        <v>1</v>
      </c>
      <c r="O17" t="s">
        <v>35</v>
      </c>
      <c r="P17">
        <v>19</v>
      </c>
      <c r="Q17">
        <f>SUM(100/19)</f>
        <v>5.2631578947368425</v>
      </c>
    </row>
    <row r="18" spans="2:17" x14ac:dyDescent="0.25">
      <c r="C18" t="s">
        <v>27</v>
      </c>
      <c r="D18">
        <v>36</v>
      </c>
      <c r="I18" t="s">
        <v>6</v>
      </c>
      <c r="J18">
        <v>1</v>
      </c>
      <c r="O18" t="s">
        <v>27</v>
      </c>
      <c r="P18">
        <v>6</v>
      </c>
    </row>
    <row r="19" spans="2:17" x14ac:dyDescent="0.25">
      <c r="C19" t="s">
        <v>6</v>
      </c>
      <c r="D19">
        <v>6</v>
      </c>
      <c r="I19" t="s">
        <v>15</v>
      </c>
      <c r="J19">
        <v>7</v>
      </c>
      <c r="O19" t="s">
        <v>15</v>
      </c>
      <c r="P19">
        <v>8</v>
      </c>
    </row>
    <row r="20" spans="2:17" x14ac:dyDescent="0.25">
      <c r="C20" t="s">
        <v>15</v>
      </c>
      <c r="D20">
        <v>5</v>
      </c>
      <c r="I20" t="s">
        <v>28</v>
      </c>
      <c r="J20">
        <v>2</v>
      </c>
      <c r="O20" t="s">
        <v>28</v>
      </c>
      <c r="P20">
        <v>33</v>
      </c>
    </row>
    <row r="21" spans="2:17" x14ac:dyDescent="0.25">
      <c r="B21">
        <v>1</v>
      </c>
      <c r="C21" t="s">
        <v>28</v>
      </c>
      <c r="D21">
        <v>28</v>
      </c>
      <c r="E21">
        <f>SUM(100/28)</f>
        <v>3.5714285714285716</v>
      </c>
      <c r="I21" t="s">
        <v>3</v>
      </c>
      <c r="J21">
        <v>2</v>
      </c>
      <c r="O21" t="s">
        <v>3</v>
      </c>
      <c r="P21">
        <v>57</v>
      </c>
    </row>
    <row r="22" spans="2:17" x14ac:dyDescent="0.25">
      <c r="C22" t="s">
        <v>3</v>
      </c>
      <c r="D22">
        <v>36</v>
      </c>
      <c r="I22" t="s">
        <v>17</v>
      </c>
      <c r="J22">
        <v>9</v>
      </c>
      <c r="O22" t="s">
        <v>17</v>
      </c>
      <c r="P22">
        <v>4</v>
      </c>
    </row>
    <row r="23" spans="2:17" x14ac:dyDescent="0.25">
      <c r="C23" t="s">
        <v>17</v>
      </c>
      <c r="D23">
        <v>41</v>
      </c>
      <c r="I23" t="s">
        <v>5</v>
      </c>
      <c r="J23">
        <v>3</v>
      </c>
      <c r="O23" t="s">
        <v>29</v>
      </c>
      <c r="P23">
        <v>29</v>
      </c>
    </row>
    <row r="24" spans="2:17" x14ac:dyDescent="0.25">
      <c r="B24">
        <v>1</v>
      </c>
      <c r="C24" t="s">
        <v>29</v>
      </c>
      <c r="D24">
        <v>10</v>
      </c>
      <c r="E24">
        <f>SUM(100/10)</f>
        <v>10</v>
      </c>
      <c r="I24" t="s">
        <v>4</v>
      </c>
      <c r="J24">
        <v>2</v>
      </c>
      <c r="O24" t="s">
        <v>5</v>
      </c>
      <c r="P24">
        <v>27</v>
      </c>
    </row>
    <row r="25" spans="2:17" x14ac:dyDescent="0.25">
      <c r="B25">
        <v>1</v>
      </c>
      <c r="C25" t="s">
        <v>5</v>
      </c>
      <c r="D25">
        <v>16</v>
      </c>
      <c r="E25">
        <f>SUM(100/16)</f>
        <v>6.25</v>
      </c>
      <c r="H25">
        <v>1</v>
      </c>
      <c r="I25" t="s">
        <v>18</v>
      </c>
      <c r="J25">
        <v>5</v>
      </c>
      <c r="K25">
        <f>SUM(100/5)</f>
        <v>20</v>
      </c>
      <c r="O25" t="s">
        <v>4</v>
      </c>
      <c r="P25">
        <v>14</v>
      </c>
    </row>
    <row r="26" spans="2:17" x14ac:dyDescent="0.25">
      <c r="C26" t="s">
        <v>4</v>
      </c>
      <c r="D26">
        <v>13</v>
      </c>
      <c r="I26" t="s">
        <v>36</v>
      </c>
      <c r="J26">
        <v>15</v>
      </c>
      <c r="N26">
        <v>2</v>
      </c>
      <c r="O26" t="s">
        <v>18</v>
      </c>
      <c r="P26">
        <v>4</v>
      </c>
      <c r="Q26">
        <v>50</v>
      </c>
    </row>
    <row r="27" spans="2:17" x14ac:dyDescent="0.25">
      <c r="C27" t="s">
        <v>18</v>
      </c>
      <c r="D27">
        <v>1</v>
      </c>
      <c r="H27">
        <v>1</v>
      </c>
      <c r="I27" t="s">
        <v>30</v>
      </c>
      <c r="J27">
        <v>3</v>
      </c>
      <c r="K27">
        <f>SUM(100/3)</f>
        <v>33.333333333333336</v>
      </c>
      <c r="O27" t="s">
        <v>36</v>
      </c>
      <c r="P27">
        <v>0</v>
      </c>
    </row>
    <row r="28" spans="2:17" x14ac:dyDescent="0.25">
      <c r="C28" t="s">
        <v>36</v>
      </c>
      <c r="D28">
        <v>1</v>
      </c>
      <c r="I28" t="s">
        <v>19</v>
      </c>
      <c r="J28">
        <v>3</v>
      </c>
      <c r="O28" t="s">
        <v>30</v>
      </c>
      <c r="P28">
        <v>2</v>
      </c>
    </row>
    <row r="29" spans="2:17" x14ac:dyDescent="0.25">
      <c r="C29" t="s">
        <v>30</v>
      </c>
      <c r="D29">
        <v>7</v>
      </c>
      <c r="O29" t="s">
        <v>19</v>
      </c>
      <c r="P29">
        <v>2</v>
      </c>
    </row>
    <row r="30" spans="2:17" x14ac:dyDescent="0.25">
      <c r="C30" t="s">
        <v>19</v>
      </c>
      <c r="D30">
        <v>5</v>
      </c>
    </row>
  </sheetData>
  <conditionalFormatting sqref="E15:E30 K15:K28 Q2:Q29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BD69-3650-46D8-85DA-B56C5E5F833E}">
  <dimension ref="A1:W30"/>
  <sheetViews>
    <sheetView workbookViewId="0">
      <selection activeCell="E4" sqref="E2:E4"/>
    </sheetView>
  </sheetViews>
  <sheetFormatPr defaultRowHeight="15" x14ac:dyDescent="0.25"/>
  <cols>
    <col min="1" max="16384" width="9.140625" style="2"/>
  </cols>
  <sheetData>
    <row r="1" spans="1:23" x14ac:dyDescent="0.25">
      <c r="A1" s="3" t="s">
        <v>1</v>
      </c>
      <c r="B1" s="2">
        <v>1</v>
      </c>
      <c r="C1" s="2" t="s">
        <v>2</v>
      </c>
      <c r="D1" s="2">
        <v>11</v>
      </c>
      <c r="E1" s="2">
        <f>SUM(100/11)</f>
        <v>9.0909090909090917</v>
      </c>
      <c r="G1" s="3" t="s">
        <v>1</v>
      </c>
      <c r="H1" s="2">
        <v>0</v>
      </c>
      <c r="I1" s="2" t="s">
        <v>2</v>
      </c>
      <c r="J1" s="2">
        <v>9</v>
      </c>
      <c r="M1" s="3" t="s">
        <v>1</v>
      </c>
      <c r="N1" s="2">
        <v>1</v>
      </c>
      <c r="O1" s="2" t="s">
        <v>2</v>
      </c>
      <c r="P1" s="2">
        <v>7</v>
      </c>
      <c r="Q1" s="2">
        <f>SUM(100/7)</f>
        <v>14.285714285714286</v>
      </c>
      <c r="S1" s="3" t="s">
        <v>1</v>
      </c>
      <c r="U1" s="2" t="s">
        <v>2</v>
      </c>
      <c r="V1" s="2">
        <v>6</v>
      </c>
    </row>
    <row r="2" spans="1:23" x14ac:dyDescent="0.25">
      <c r="A2" s="2" t="s">
        <v>0</v>
      </c>
      <c r="B2" s="2">
        <v>0</v>
      </c>
      <c r="C2" s="2" t="s">
        <v>6</v>
      </c>
      <c r="D2" s="2">
        <v>1</v>
      </c>
      <c r="G2" s="2" t="s">
        <v>14</v>
      </c>
      <c r="H2" s="2">
        <v>0</v>
      </c>
      <c r="I2" s="2" t="s">
        <v>15</v>
      </c>
      <c r="J2" s="2">
        <v>2</v>
      </c>
      <c r="M2" s="2" t="s">
        <v>25</v>
      </c>
      <c r="N2" s="2">
        <v>0</v>
      </c>
      <c r="O2" s="2" t="s">
        <v>26</v>
      </c>
      <c r="P2" s="2">
        <v>13</v>
      </c>
      <c r="S2" s="2" t="s">
        <v>33</v>
      </c>
      <c r="U2" s="2" t="s">
        <v>26</v>
      </c>
      <c r="V2" s="2">
        <v>1</v>
      </c>
    </row>
    <row r="3" spans="1:23" x14ac:dyDescent="0.25">
      <c r="B3" s="2">
        <v>0</v>
      </c>
      <c r="C3" s="2" t="s">
        <v>4</v>
      </c>
      <c r="D3" s="2">
        <v>2</v>
      </c>
      <c r="H3" s="2">
        <v>0</v>
      </c>
      <c r="I3" s="2" t="s">
        <v>16</v>
      </c>
      <c r="J3" s="2">
        <v>2</v>
      </c>
      <c r="N3" s="2">
        <v>1</v>
      </c>
      <c r="O3" s="2" t="s">
        <v>27</v>
      </c>
      <c r="P3" s="2">
        <v>36</v>
      </c>
      <c r="Q3" s="2">
        <f>SUM(100/36)</f>
        <v>2.7777777777777777</v>
      </c>
      <c r="U3" s="2" t="s">
        <v>27</v>
      </c>
      <c r="V3" s="2">
        <v>1</v>
      </c>
    </row>
    <row r="4" spans="1:23" x14ac:dyDescent="0.25">
      <c r="B4" s="2">
        <v>0</v>
      </c>
      <c r="C4" s="2" t="s">
        <v>5</v>
      </c>
      <c r="D4" s="2">
        <v>1</v>
      </c>
      <c r="H4" s="2">
        <v>0</v>
      </c>
      <c r="I4" s="2" t="s">
        <v>3</v>
      </c>
      <c r="J4" s="2">
        <v>2</v>
      </c>
      <c r="N4" s="2">
        <v>1</v>
      </c>
      <c r="O4" s="2" t="s">
        <v>6</v>
      </c>
      <c r="P4" s="2">
        <v>7</v>
      </c>
      <c r="Q4" s="2">
        <f>SUM(100/7)</f>
        <v>14.285714285714286</v>
      </c>
      <c r="U4" s="2" t="s">
        <v>6</v>
      </c>
      <c r="V4" s="2">
        <v>3</v>
      </c>
    </row>
    <row r="5" spans="1:23" x14ac:dyDescent="0.25">
      <c r="B5" s="2">
        <v>1</v>
      </c>
      <c r="C5" s="2" t="s">
        <v>3</v>
      </c>
      <c r="D5" s="2">
        <v>5</v>
      </c>
      <c r="E5" s="2">
        <f>SUM(100/5)</f>
        <v>20</v>
      </c>
      <c r="H5" s="2">
        <v>2</v>
      </c>
      <c r="I5" s="2" t="s">
        <v>17</v>
      </c>
      <c r="J5" s="2">
        <v>3</v>
      </c>
      <c r="K5" s="2">
        <f>SUM(200/3)</f>
        <v>66.666666666666671</v>
      </c>
      <c r="N5" s="2">
        <v>0</v>
      </c>
      <c r="O5" s="2" t="s">
        <v>15</v>
      </c>
      <c r="P5" s="2">
        <v>2</v>
      </c>
      <c r="U5" s="2" t="s">
        <v>15</v>
      </c>
      <c r="V5" s="2">
        <v>7</v>
      </c>
    </row>
    <row r="6" spans="1:23" x14ac:dyDescent="0.25">
      <c r="H6" s="2">
        <v>0</v>
      </c>
      <c r="I6" s="2" t="s">
        <v>18</v>
      </c>
      <c r="J6" s="2">
        <v>1</v>
      </c>
      <c r="N6" s="2">
        <v>2</v>
      </c>
      <c r="O6" s="2" t="s">
        <v>16</v>
      </c>
      <c r="P6" s="2">
        <v>4</v>
      </c>
      <c r="Q6" s="2">
        <f>SUM(200/4)</f>
        <v>50</v>
      </c>
      <c r="U6" s="2" t="s">
        <v>3</v>
      </c>
      <c r="V6" s="2">
        <v>1</v>
      </c>
    </row>
    <row r="7" spans="1:23" x14ac:dyDescent="0.25">
      <c r="H7" s="2">
        <v>0</v>
      </c>
      <c r="I7" s="2" t="s">
        <v>19</v>
      </c>
      <c r="J7" s="2">
        <v>1</v>
      </c>
      <c r="N7" s="2">
        <v>0</v>
      </c>
      <c r="O7" s="2" t="s">
        <v>28</v>
      </c>
      <c r="P7" s="2">
        <v>12</v>
      </c>
      <c r="T7" s="2">
        <v>1</v>
      </c>
      <c r="U7" s="2" t="s">
        <v>17</v>
      </c>
      <c r="V7" s="2">
        <v>11</v>
      </c>
      <c r="W7" s="2">
        <f>SUM(100/11)</f>
        <v>9.0909090909090917</v>
      </c>
    </row>
    <row r="8" spans="1:23" x14ac:dyDescent="0.25">
      <c r="N8" s="2">
        <v>0</v>
      </c>
      <c r="O8" s="2" t="s">
        <v>3</v>
      </c>
      <c r="P8" s="2">
        <v>3</v>
      </c>
      <c r="U8" s="2" t="s">
        <v>29</v>
      </c>
      <c r="V8" s="2">
        <v>1</v>
      </c>
    </row>
    <row r="9" spans="1:23" x14ac:dyDescent="0.25">
      <c r="N9" s="2">
        <v>0</v>
      </c>
      <c r="O9" s="2" t="s">
        <v>17</v>
      </c>
      <c r="P9" s="2">
        <v>2</v>
      </c>
    </row>
    <row r="10" spans="1:23" x14ac:dyDescent="0.25">
      <c r="N10" s="2">
        <v>0</v>
      </c>
      <c r="O10" s="2" t="s">
        <v>29</v>
      </c>
      <c r="P10" s="2">
        <v>9</v>
      </c>
    </row>
    <row r="11" spans="1:23" x14ac:dyDescent="0.25">
      <c r="N11" s="2">
        <v>0</v>
      </c>
      <c r="O11" s="2" t="s">
        <v>5</v>
      </c>
      <c r="P11" s="2">
        <v>2</v>
      </c>
    </row>
    <row r="12" spans="1:23" x14ac:dyDescent="0.25">
      <c r="N12" s="2">
        <v>0</v>
      </c>
      <c r="O12" s="2" t="s">
        <v>4</v>
      </c>
      <c r="P12" s="2">
        <v>1</v>
      </c>
    </row>
    <row r="13" spans="1:23" x14ac:dyDescent="0.25">
      <c r="N13" s="2">
        <v>1</v>
      </c>
      <c r="O13" s="2" t="s">
        <v>30</v>
      </c>
      <c r="P13" s="2">
        <v>1</v>
      </c>
      <c r="Q13" s="2">
        <v>100</v>
      </c>
    </row>
    <row r="15" spans="1:23" x14ac:dyDescent="0.25">
      <c r="A15" s="3" t="s">
        <v>1</v>
      </c>
      <c r="B15" s="2">
        <v>3</v>
      </c>
      <c r="C15" s="2" t="s">
        <v>2</v>
      </c>
      <c r="D15" s="2">
        <v>45</v>
      </c>
      <c r="E15" s="2">
        <f>SUM(300/45)</f>
        <v>6.666666666666667</v>
      </c>
      <c r="G15" s="3" t="s">
        <v>1</v>
      </c>
      <c r="I15" s="2" t="s">
        <v>2</v>
      </c>
      <c r="J15" s="2">
        <v>2</v>
      </c>
      <c r="M15" s="3" t="s">
        <v>1</v>
      </c>
      <c r="N15" s="2">
        <v>1</v>
      </c>
      <c r="O15" s="2" t="s">
        <v>2</v>
      </c>
      <c r="P15" s="2">
        <v>18</v>
      </c>
      <c r="Q15" s="2">
        <f>SUM(100/18)</f>
        <v>5.5555555555555554</v>
      </c>
    </row>
    <row r="16" spans="1:23" x14ac:dyDescent="0.25">
      <c r="A16" s="2" t="s">
        <v>34</v>
      </c>
      <c r="B16" s="2">
        <v>1</v>
      </c>
      <c r="C16" s="2" t="s">
        <v>26</v>
      </c>
      <c r="D16" s="2">
        <v>15</v>
      </c>
      <c r="E16" s="2">
        <f>SUM(100/15)</f>
        <v>6.666666666666667</v>
      </c>
      <c r="G16" s="2" t="s">
        <v>38</v>
      </c>
      <c r="H16" s="2">
        <v>1</v>
      </c>
      <c r="I16" s="2" t="s">
        <v>26</v>
      </c>
      <c r="J16" s="2">
        <v>1</v>
      </c>
      <c r="K16" s="2">
        <v>100</v>
      </c>
      <c r="M16" s="2" t="s">
        <v>39</v>
      </c>
      <c r="N16" s="2">
        <v>1</v>
      </c>
      <c r="O16" s="2" t="s">
        <v>26</v>
      </c>
      <c r="P16" s="2">
        <v>33</v>
      </c>
      <c r="Q16" s="2">
        <f>SUM(100/33)</f>
        <v>3.0303030303030303</v>
      </c>
    </row>
    <row r="17" spans="2:17" x14ac:dyDescent="0.25">
      <c r="B17" s="2">
        <v>1</v>
      </c>
      <c r="C17" s="2" t="s">
        <v>35</v>
      </c>
      <c r="D17" s="2">
        <v>9</v>
      </c>
      <c r="E17" s="2">
        <f>SUM(100/9)</f>
        <v>11.111111111111111</v>
      </c>
      <c r="I17" s="2" t="s">
        <v>35</v>
      </c>
      <c r="J17" s="2">
        <v>1</v>
      </c>
      <c r="N17" s="2">
        <v>3</v>
      </c>
      <c r="O17" s="2" t="s">
        <v>35</v>
      </c>
      <c r="P17" s="2">
        <v>19</v>
      </c>
      <c r="Q17" s="2">
        <f>SUM(300/19)</f>
        <v>15.789473684210526</v>
      </c>
    </row>
    <row r="18" spans="2:17" x14ac:dyDescent="0.25">
      <c r="C18" s="2" t="s">
        <v>27</v>
      </c>
      <c r="D18" s="2">
        <v>36</v>
      </c>
      <c r="I18" s="2" t="s">
        <v>6</v>
      </c>
      <c r="J18" s="2">
        <v>1</v>
      </c>
      <c r="N18" s="2">
        <v>1</v>
      </c>
      <c r="O18" s="2" t="s">
        <v>27</v>
      </c>
      <c r="P18" s="2">
        <v>6</v>
      </c>
      <c r="Q18" s="2">
        <f>SUM(100/6)</f>
        <v>16.666666666666668</v>
      </c>
    </row>
    <row r="19" spans="2:17" x14ac:dyDescent="0.25">
      <c r="B19" s="2">
        <v>1</v>
      </c>
      <c r="C19" s="2" t="s">
        <v>6</v>
      </c>
      <c r="D19" s="2">
        <v>6</v>
      </c>
      <c r="E19" s="2">
        <f>SUM(100/6)</f>
        <v>16.666666666666668</v>
      </c>
      <c r="I19" s="2" t="s">
        <v>15</v>
      </c>
      <c r="J19" s="2">
        <v>7</v>
      </c>
      <c r="O19" s="2" t="s">
        <v>15</v>
      </c>
      <c r="P19" s="2">
        <v>8</v>
      </c>
    </row>
    <row r="20" spans="2:17" x14ac:dyDescent="0.25">
      <c r="C20" s="2" t="s">
        <v>15</v>
      </c>
      <c r="D20" s="2">
        <v>5</v>
      </c>
      <c r="I20" s="2" t="s">
        <v>28</v>
      </c>
      <c r="J20" s="2">
        <v>2</v>
      </c>
      <c r="N20" s="2">
        <v>5</v>
      </c>
      <c r="O20" s="2" t="s">
        <v>28</v>
      </c>
      <c r="P20" s="2">
        <v>33</v>
      </c>
      <c r="Q20" s="2">
        <f>SUM(500/33)</f>
        <v>15.151515151515152</v>
      </c>
    </row>
    <row r="21" spans="2:17" x14ac:dyDescent="0.25">
      <c r="B21" s="2">
        <v>2</v>
      </c>
      <c r="C21" s="2" t="s">
        <v>28</v>
      </c>
      <c r="D21" s="2">
        <v>28</v>
      </c>
      <c r="E21" s="2">
        <f>SUM(200/28)</f>
        <v>7.1428571428571432</v>
      </c>
      <c r="I21" s="2" t="s">
        <v>3</v>
      </c>
      <c r="J21" s="2">
        <v>2</v>
      </c>
      <c r="N21" s="2">
        <v>2</v>
      </c>
      <c r="O21" s="2" t="s">
        <v>3</v>
      </c>
      <c r="P21" s="2">
        <v>57</v>
      </c>
      <c r="Q21" s="2">
        <f>SUM(200/57)</f>
        <v>3.5087719298245612</v>
      </c>
    </row>
    <row r="22" spans="2:17" x14ac:dyDescent="0.25">
      <c r="B22" s="2">
        <v>7</v>
      </c>
      <c r="C22" s="2" t="s">
        <v>3</v>
      </c>
      <c r="D22" s="2">
        <v>36</v>
      </c>
      <c r="E22" s="2">
        <f>SUM(700/36)</f>
        <v>19.444444444444443</v>
      </c>
      <c r="I22" s="2" t="s">
        <v>17</v>
      </c>
      <c r="J22" s="2">
        <v>9</v>
      </c>
      <c r="N22" s="2">
        <v>1</v>
      </c>
      <c r="O22" s="2" t="s">
        <v>17</v>
      </c>
      <c r="P22" s="2">
        <v>4</v>
      </c>
      <c r="Q22" s="2">
        <f>SUM(100/4)</f>
        <v>25</v>
      </c>
    </row>
    <row r="23" spans="2:17" x14ac:dyDescent="0.25">
      <c r="B23" s="2">
        <v>3</v>
      </c>
      <c r="C23" s="2" t="s">
        <v>17</v>
      </c>
      <c r="D23" s="2">
        <v>41</v>
      </c>
      <c r="E23" s="2">
        <f>SUM(300/41)</f>
        <v>7.3170731707317076</v>
      </c>
      <c r="I23" s="2" t="s">
        <v>5</v>
      </c>
      <c r="J23" s="2">
        <v>3</v>
      </c>
      <c r="N23" s="2">
        <v>3</v>
      </c>
      <c r="O23" s="2" t="s">
        <v>29</v>
      </c>
      <c r="P23" s="2">
        <v>29</v>
      </c>
      <c r="Q23" s="2">
        <f>SUM(300/29)</f>
        <v>10.344827586206897</v>
      </c>
    </row>
    <row r="24" spans="2:17" x14ac:dyDescent="0.25">
      <c r="C24" s="2" t="s">
        <v>29</v>
      </c>
      <c r="D24" s="2">
        <v>10</v>
      </c>
      <c r="I24" s="2" t="s">
        <v>4</v>
      </c>
      <c r="J24" s="2">
        <v>2</v>
      </c>
      <c r="N24" s="2">
        <v>3</v>
      </c>
      <c r="O24" s="2" t="s">
        <v>5</v>
      </c>
      <c r="P24" s="2">
        <v>27</v>
      </c>
      <c r="Q24" s="2">
        <f>SUM(300/27)</f>
        <v>11.111111111111111</v>
      </c>
    </row>
    <row r="25" spans="2:17" x14ac:dyDescent="0.25">
      <c r="C25" s="2" t="s">
        <v>5</v>
      </c>
      <c r="D25" s="2">
        <v>16</v>
      </c>
      <c r="I25" s="2" t="s">
        <v>18</v>
      </c>
      <c r="J25" s="2">
        <v>5</v>
      </c>
      <c r="N25" s="2">
        <v>2</v>
      </c>
      <c r="O25" s="2" t="s">
        <v>4</v>
      </c>
      <c r="P25" s="2">
        <v>14</v>
      </c>
      <c r="Q25" s="2">
        <f>SUM(200/14)</f>
        <v>14.285714285714286</v>
      </c>
    </row>
    <row r="26" spans="2:17" x14ac:dyDescent="0.25">
      <c r="B26" s="2">
        <v>4</v>
      </c>
      <c r="C26" s="2" t="s">
        <v>4</v>
      </c>
      <c r="D26" s="2">
        <v>13</v>
      </c>
      <c r="E26" s="2">
        <f>SUM(400/13)</f>
        <v>30.76923076923077</v>
      </c>
      <c r="H26" s="2">
        <v>4</v>
      </c>
      <c r="I26" s="2" t="s">
        <v>36</v>
      </c>
      <c r="J26" s="2">
        <v>15</v>
      </c>
      <c r="K26" s="2">
        <f>SUM(400/15)</f>
        <v>26.666666666666668</v>
      </c>
      <c r="O26" s="2" t="s">
        <v>18</v>
      </c>
      <c r="P26" s="2">
        <v>4</v>
      </c>
    </row>
    <row r="27" spans="2:17" x14ac:dyDescent="0.25">
      <c r="C27" s="2" t="s">
        <v>18</v>
      </c>
      <c r="D27" s="2">
        <v>1</v>
      </c>
      <c r="H27" s="2">
        <v>2</v>
      </c>
      <c r="I27" s="2" t="s">
        <v>30</v>
      </c>
      <c r="J27" s="2">
        <v>3</v>
      </c>
      <c r="K27" s="2">
        <f>SUM(200/3)</f>
        <v>66.666666666666671</v>
      </c>
      <c r="O27" s="2" t="s">
        <v>36</v>
      </c>
      <c r="P27" s="2">
        <v>0</v>
      </c>
    </row>
    <row r="28" spans="2:17" x14ac:dyDescent="0.25">
      <c r="C28" s="2" t="s">
        <v>36</v>
      </c>
      <c r="D28" s="2">
        <v>1</v>
      </c>
      <c r="I28" s="2" t="s">
        <v>19</v>
      </c>
      <c r="J28" s="2">
        <v>3</v>
      </c>
      <c r="N28" s="2">
        <v>1</v>
      </c>
      <c r="O28" s="2" t="s">
        <v>30</v>
      </c>
      <c r="P28" s="2">
        <v>2</v>
      </c>
      <c r="Q28" s="2">
        <v>50</v>
      </c>
    </row>
    <row r="29" spans="2:17" x14ac:dyDescent="0.25">
      <c r="B29" s="2">
        <v>4</v>
      </c>
      <c r="C29" s="2" t="s">
        <v>30</v>
      </c>
      <c r="D29" s="2">
        <v>7</v>
      </c>
      <c r="E29" s="2">
        <f>SUM(400/7)</f>
        <v>57.142857142857146</v>
      </c>
      <c r="O29" s="2" t="s">
        <v>19</v>
      </c>
      <c r="P29" s="2">
        <v>2</v>
      </c>
    </row>
    <row r="30" spans="2:17" x14ac:dyDescent="0.25">
      <c r="B30" s="2">
        <v>2</v>
      </c>
      <c r="C30" s="2" t="s">
        <v>19</v>
      </c>
      <c r="D30" s="2">
        <v>5</v>
      </c>
      <c r="E30" s="2">
        <f>SUM(200/5)</f>
        <v>40</v>
      </c>
    </row>
  </sheetData>
  <conditionalFormatting sqref="E1:E5 E15:E30 K15:K28 K1:K7 Q1:Q13 Q15:Q29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12A2-61EE-4BF0-8FFC-A7EBA328D19E}">
  <dimension ref="A1:Q46"/>
  <sheetViews>
    <sheetView topLeftCell="A9" workbookViewId="0">
      <selection activeCell="H19" sqref="H19"/>
    </sheetView>
  </sheetViews>
  <sheetFormatPr defaultRowHeight="15" x14ac:dyDescent="0.25"/>
  <sheetData>
    <row r="1" spans="1:17" x14ac:dyDescent="0.25">
      <c r="A1" s="1" t="s">
        <v>12</v>
      </c>
      <c r="B1">
        <v>2</v>
      </c>
      <c r="C1" t="s">
        <v>2</v>
      </c>
      <c r="D1">
        <v>11</v>
      </c>
      <c r="E1">
        <f>SUM(200/11)</f>
        <v>18.181818181818183</v>
      </c>
      <c r="G1" s="1" t="s">
        <v>24</v>
      </c>
      <c r="H1">
        <v>1</v>
      </c>
      <c r="I1" t="s">
        <v>2</v>
      </c>
      <c r="J1">
        <v>9</v>
      </c>
      <c r="K1">
        <f>SUM(100/9)</f>
        <v>11.111111111111111</v>
      </c>
      <c r="M1" s="1" t="s">
        <v>12</v>
      </c>
      <c r="N1">
        <v>1</v>
      </c>
      <c r="O1" t="s">
        <v>2</v>
      </c>
      <c r="P1">
        <v>7</v>
      </c>
      <c r="Q1">
        <f>SUM(100/7)</f>
        <v>14.285714285714286</v>
      </c>
    </row>
    <row r="2" spans="1:17" x14ac:dyDescent="0.25">
      <c r="A2" t="s">
        <v>0</v>
      </c>
      <c r="B2">
        <v>0</v>
      </c>
      <c r="C2" t="s">
        <v>6</v>
      </c>
      <c r="D2">
        <v>1</v>
      </c>
      <c r="E2">
        <v>0</v>
      </c>
      <c r="G2" t="s">
        <v>14</v>
      </c>
      <c r="H2">
        <v>0</v>
      </c>
      <c r="I2" t="s">
        <v>15</v>
      </c>
      <c r="J2">
        <v>2</v>
      </c>
      <c r="K2">
        <v>0</v>
      </c>
      <c r="M2" t="s">
        <v>25</v>
      </c>
      <c r="O2" t="s">
        <v>26</v>
      </c>
      <c r="P2">
        <v>13</v>
      </c>
    </row>
    <row r="3" spans="1:17" x14ac:dyDescent="0.25">
      <c r="B3">
        <v>0</v>
      </c>
      <c r="C3" t="s">
        <v>4</v>
      </c>
      <c r="D3">
        <v>2</v>
      </c>
      <c r="E3">
        <v>0</v>
      </c>
      <c r="H3">
        <v>0</v>
      </c>
      <c r="I3" t="s">
        <v>16</v>
      </c>
      <c r="J3">
        <v>2</v>
      </c>
      <c r="K3">
        <v>0</v>
      </c>
      <c r="O3" t="s">
        <v>27</v>
      </c>
      <c r="P3">
        <v>36</v>
      </c>
    </row>
    <row r="4" spans="1:17" x14ac:dyDescent="0.25">
      <c r="B4">
        <v>0</v>
      </c>
      <c r="C4" t="s">
        <v>5</v>
      </c>
      <c r="D4">
        <v>1</v>
      </c>
      <c r="E4">
        <v>0</v>
      </c>
      <c r="H4">
        <v>0</v>
      </c>
      <c r="I4" t="s">
        <v>3</v>
      </c>
      <c r="J4">
        <v>2</v>
      </c>
      <c r="K4">
        <v>0</v>
      </c>
      <c r="O4" t="s">
        <v>6</v>
      </c>
      <c r="P4">
        <v>7</v>
      </c>
    </row>
    <row r="5" spans="1:17" x14ac:dyDescent="0.25">
      <c r="B5">
        <v>1</v>
      </c>
      <c r="C5" t="s">
        <v>3</v>
      </c>
      <c r="D5">
        <v>5</v>
      </c>
      <c r="E5">
        <f>SUM(100/5)</f>
        <v>20</v>
      </c>
      <c r="H5">
        <v>0</v>
      </c>
      <c r="I5" t="s">
        <v>17</v>
      </c>
      <c r="J5">
        <v>3</v>
      </c>
      <c r="K5">
        <v>0</v>
      </c>
      <c r="O5" t="s">
        <v>15</v>
      </c>
      <c r="P5">
        <v>2</v>
      </c>
    </row>
    <row r="6" spans="1:17" x14ac:dyDescent="0.25">
      <c r="H6">
        <v>0</v>
      </c>
      <c r="I6" t="s">
        <v>18</v>
      </c>
      <c r="J6">
        <v>1</v>
      </c>
      <c r="K6">
        <v>0</v>
      </c>
      <c r="N6">
        <v>2</v>
      </c>
      <c r="O6" t="s">
        <v>16</v>
      </c>
      <c r="P6">
        <v>4</v>
      </c>
      <c r="Q6">
        <f>SUM(200/4)</f>
        <v>50</v>
      </c>
    </row>
    <row r="7" spans="1:17" x14ac:dyDescent="0.25">
      <c r="H7">
        <v>0</v>
      </c>
      <c r="I7" t="s">
        <v>19</v>
      </c>
      <c r="J7">
        <v>1</v>
      </c>
      <c r="K7">
        <v>0</v>
      </c>
      <c r="O7" t="s">
        <v>28</v>
      </c>
      <c r="P7">
        <v>12</v>
      </c>
    </row>
    <row r="8" spans="1:17" x14ac:dyDescent="0.25">
      <c r="O8" t="s">
        <v>3</v>
      </c>
      <c r="P8">
        <v>3</v>
      </c>
    </row>
    <row r="9" spans="1:17" x14ac:dyDescent="0.25">
      <c r="O9" t="s">
        <v>17</v>
      </c>
      <c r="P9">
        <v>2</v>
      </c>
    </row>
    <row r="10" spans="1:17" x14ac:dyDescent="0.25">
      <c r="N10">
        <v>2</v>
      </c>
      <c r="O10" t="s">
        <v>29</v>
      </c>
      <c r="P10">
        <v>9</v>
      </c>
      <c r="Q10">
        <f>SUM(200/9)</f>
        <v>22.222222222222221</v>
      </c>
    </row>
    <row r="11" spans="1:17" x14ac:dyDescent="0.25">
      <c r="O11" t="s">
        <v>5</v>
      </c>
      <c r="P11">
        <v>2</v>
      </c>
    </row>
    <row r="12" spans="1:17" x14ac:dyDescent="0.25">
      <c r="O12" t="s">
        <v>4</v>
      </c>
      <c r="P12">
        <v>1</v>
      </c>
    </row>
    <row r="13" spans="1:17" x14ac:dyDescent="0.25">
      <c r="N13">
        <v>1</v>
      </c>
      <c r="O13" t="s">
        <v>30</v>
      </c>
      <c r="P13">
        <v>1</v>
      </c>
      <c r="Q13">
        <v>100</v>
      </c>
    </row>
    <row r="15" spans="1:17" x14ac:dyDescent="0.25">
      <c r="A15" s="1" t="s">
        <v>12</v>
      </c>
      <c r="G15" s="1" t="s">
        <v>12</v>
      </c>
      <c r="H15">
        <v>2</v>
      </c>
      <c r="I15" t="s">
        <v>2</v>
      </c>
      <c r="J15">
        <v>45</v>
      </c>
      <c r="K15">
        <f>SUM(200/45)</f>
        <v>4.4444444444444446</v>
      </c>
      <c r="M15" s="1" t="s">
        <v>12</v>
      </c>
      <c r="O15" t="s">
        <v>2</v>
      </c>
      <c r="P15">
        <v>2</v>
      </c>
    </row>
    <row r="16" spans="1:17" x14ac:dyDescent="0.25">
      <c r="A16" t="s">
        <v>33</v>
      </c>
      <c r="G16" t="s">
        <v>34</v>
      </c>
      <c r="I16" t="s">
        <v>26</v>
      </c>
      <c r="J16">
        <v>15</v>
      </c>
      <c r="M16" t="s">
        <v>38</v>
      </c>
      <c r="O16" t="s">
        <v>26</v>
      </c>
      <c r="P16">
        <v>1</v>
      </c>
    </row>
    <row r="17" spans="1:17" x14ac:dyDescent="0.25">
      <c r="I17" t="s">
        <v>35</v>
      </c>
      <c r="J17">
        <v>9</v>
      </c>
      <c r="O17" t="s">
        <v>35</v>
      </c>
      <c r="P17">
        <v>1</v>
      </c>
    </row>
    <row r="18" spans="1:17" x14ac:dyDescent="0.25">
      <c r="I18" t="s">
        <v>27</v>
      </c>
      <c r="J18">
        <v>36</v>
      </c>
      <c r="O18" t="s">
        <v>6</v>
      </c>
      <c r="P18">
        <v>1</v>
      </c>
    </row>
    <row r="19" spans="1:17" x14ac:dyDescent="0.25">
      <c r="I19" t="s">
        <v>6</v>
      </c>
      <c r="J19">
        <v>6</v>
      </c>
      <c r="O19" t="s">
        <v>15</v>
      </c>
      <c r="P19">
        <v>7</v>
      </c>
    </row>
    <row r="20" spans="1:17" x14ac:dyDescent="0.25">
      <c r="I20" t="s">
        <v>15</v>
      </c>
      <c r="J20">
        <v>5</v>
      </c>
      <c r="O20" t="s">
        <v>28</v>
      </c>
      <c r="P20">
        <v>2</v>
      </c>
    </row>
    <row r="21" spans="1:17" x14ac:dyDescent="0.25">
      <c r="I21" t="s">
        <v>28</v>
      </c>
      <c r="J21">
        <v>28</v>
      </c>
      <c r="O21" t="s">
        <v>3</v>
      </c>
      <c r="P21">
        <v>2</v>
      </c>
    </row>
    <row r="22" spans="1:17" x14ac:dyDescent="0.25">
      <c r="H22">
        <v>1</v>
      </c>
      <c r="I22" t="s">
        <v>3</v>
      </c>
      <c r="J22">
        <v>36</v>
      </c>
      <c r="K22">
        <f>SUM(100/36)</f>
        <v>2.7777777777777777</v>
      </c>
      <c r="O22" t="s">
        <v>17</v>
      </c>
      <c r="P22">
        <v>9</v>
      </c>
    </row>
    <row r="23" spans="1:17" x14ac:dyDescent="0.25">
      <c r="H23">
        <v>1</v>
      </c>
      <c r="I23" t="s">
        <v>17</v>
      </c>
      <c r="J23">
        <v>41</v>
      </c>
      <c r="K23">
        <f>SUM(100/41)</f>
        <v>2.4390243902439024</v>
      </c>
      <c r="O23" t="s">
        <v>5</v>
      </c>
      <c r="P23">
        <v>3</v>
      </c>
    </row>
    <row r="24" spans="1:17" x14ac:dyDescent="0.25">
      <c r="H24">
        <v>1</v>
      </c>
      <c r="I24" t="s">
        <v>29</v>
      </c>
      <c r="J24">
        <v>10</v>
      </c>
      <c r="K24">
        <f>SUM(100/10)</f>
        <v>10</v>
      </c>
      <c r="O24" t="s">
        <v>4</v>
      </c>
      <c r="P24">
        <v>2</v>
      </c>
    </row>
    <row r="25" spans="1:17" x14ac:dyDescent="0.25">
      <c r="I25" t="s">
        <v>5</v>
      </c>
      <c r="J25">
        <v>16</v>
      </c>
      <c r="O25" t="s">
        <v>18</v>
      </c>
      <c r="P25">
        <v>5</v>
      </c>
    </row>
    <row r="26" spans="1:17" x14ac:dyDescent="0.25">
      <c r="H26">
        <v>1</v>
      </c>
      <c r="I26" t="s">
        <v>4</v>
      </c>
      <c r="J26">
        <v>13</v>
      </c>
      <c r="K26">
        <f>SUM(100/13)</f>
        <v>7.6923076923076925</v>
      </c>
      <c r="O26" t="s">
        <v>36</v>
      </c>
      <c r="P26">
        <v>15</v>
      </c>
    </row>
    <row r="27" spans="1:17" x14ac:dyDescent="0.25">
      <c r="I27" t="s">
        <v>18</v>
      </c>
      <c r="J27">
        <v>1</v>
      </c>
      <c r="N27">
        <v>1</v>
      </c>
      <c r="O27" t="s">
        <v>30</v>
      </c>
      <c r="P27">
        <v>3</v>
      </c>
      <c r="Q27">
        <f>SUM(100/3)</f>
        <v>33.333333333333336</v>
      </c>
    </row>
    <row r="28" spans="1:17" x14ac:dyDescent="0.25">
      <c r="I28" t="s">
        <v>36</v>
      </c>
      <c r="J28">
        <v>1</v>
      </c>
      <c r="O28" t="s">
        <v>19</v>
      </c>
      <c r="P28">
        <v>3</v>
      </c>
    </row>
    <row r="29" spans="1:17" x14ac:dyDescent="0.25">
      <c r="I29" t="s">
        <v>30</v>
      </c>
      <c r="J29">
        <v>7</v>
      </c>
    </row>
    <row r="30" spans="1:17" x14ac:dyDescent="0.25">
      <c r="I30" t="s">
        <v>19</v>
      </c>
      <c r="J30">
        <v>5</v>
      </c>
    </row>
    <row r="32" spans="1:17" x14ac:dyDescent="0.25">
      <c r="A32" s="1" t="s">
        <v>12</v>
      </c>
      <c r="C32" t="s">
        <v>2</v>
      </c>
      <c r="D32">
        <v>18</v>
      </c>
    </row>
    <row r="33" spans="2:5" x14ac:dyDescent="0.25">
      <c r="B33">
        <v>1</v>
      </c>
      <c r="C33" t="s">
        <v>26</v>
      </c>
      <c r="D33">
        <v>33</v>
      </c>
      <c r="E33">
        <f>SUM(100/33)</f>
        <v>3.0303030303030303</v>
      </c>
    </row>
    <row r="34" spans="2:5" x14ac:dyDescent="0.25">
      <c r="C34" t="s">
        <v>35</v>
      </c>
      <c r="D34">
        <v>19</v>
      </c>
    </row>
    <row r="35" spans="2:5" x14ac:dyDescent="0.25">
      <c r="C35" t="s">
        <v>27</v>
      </c>
      <c r="D35">
        <v>6</v>
      </c>
    </row>
    <row r="36" spans="2:5" x14ac:dyDescent="0.25">
      <c r="C36" t="s">
        <v>15</v>
      </c>
      <c r="D36">
        <v>8</v>
      </c>
    </row>
    <row r="37" spans="2:5" x14ac:dyDescent="0.25">
      <c r="C37" t="s">
        <v>28</v>
      </c>
      <c r="D37">
        <v>33</v>
      </c>
    </row>
    <row r="38" spans="2:5" x14ac:dyDescent="0.25">
      <c r="C38" t="s">
        <v>3</v>
      </c>
      <c r="D38">
        <v>57</v>
      </c>
    </row>
    <row r="39" spans="2:5" x14ac:dyDescent="0.25">
      <c r="C39" t="s">
        <v>17</v>
      </c>
      <c r="D39">
        <v>4</v>
      </c>
    </row>
    <row r="40" spans="2:5" x14ac:dyDescent="0.25">
      <c r="C40" t="s">
        <v>29</v>
      </c>
      <c r="D40">
        <v>29</v>
      </c>
    </row>
    <row r="41" spans="2:5" x14ac:dyDescent="0.25">
      <c r="C41" t="s">
        <v>5</v>
      </c>
      <c r="D41">
        <v>27</v>
      </c>
    </row>
    <row r="42" spans="2:5" x14ac:dyDescent="0.25">
      <c r="C42" t="s">
        <v>4</v>
      </c>
      <c r="D42">
        <v>14</v>
      </c>
    </row>
    <row r="43" spans="2:5" x14ac:dyDescent="0.25">
      <c r="C43" t="s">
        <v>18</v>
      </c>
      <c r="D43">
        <v>4</v>
      </c>
    </row>
    <row r="44" spans="2:5" x14ac:dyDescent="0.25">
      <c r="C44" t="s">
        <v>36</v>
      </c>
      <c r="D44">
        <v>0</v>
      </c>
    </row>
    <row r="45" spans="2:5" x14ac:dyDescent="0.25">
      <c r="C45" t="s">
        <v>30</v>
      </c>
      <c r="D45">
        <v>2</v>
      </c>
    </row>
    <row r="46" spans="2:5" x14ac:dyDescent="0.25">
      <c r="C46" t="s">
        <v>19</v>
      </c>
      <c r="D46">
        <v>2</v>
      </c>
    </row>
  </sheetData>
  <conditionalFormatting sqref="E1:E1048576 K1:K1048576 Q1:Q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46C8-E0ED-48E7-87E1-E0C61E89DC37}">
  <dimension ref="A1:W30"/>
  <sheetViews>
    <sheetView workbookViewId="0">
      <selection activeCell="K2" sqref="K2"/>
    </sheetView>
  </sheetViews>
  <sheetFormatPr defaultRowHeight="15" x14ac:dyDescent="0.25"/>
  <cols>
    <col min="1" max="4" width="9.140625" style="2"/>
    <col min="5" max="5" width="12" style="2" bestFit="1" customWidth="1"/>
    <col min="6" max="10" width="9.140625" style="2"/>
    <col min="11" max="11" width="12" style="2" bestFit="1" customWidth="1"/>
    <col min="12" max="16384" width="9.140625" style="2"/>
  </cols>
  <sheetData>
    <row r="1" spans="1:23" x14ac:dyDescent="0.25">
      <c r="A1" s="3" t="s">
        <v>7</v>
      </c>
      <c r="B1" s="2">
        <v>5</v>
      </c>
      <c r="C1" s="2" t="s">
        <v>2</v>
      </c>
      <c r="D1" s="2">
        <v>11</v>
      </c>
      <c r="E1" s="2">
        <v>45.454545454545453</v>
      </c>
      <c r="G1" s="3" t="s">
        <v>7</v>
      </c>
      <c r="H1" s="2">
        <v>4</v>
      </c>
      <c r="I1" s="2" t="s">
        <v>2</v>
      </c>
      <c r="J1" s="2">
        <v>9</v>
      </c>
      <c r="K1" s="2">
        <f>SUM(400/9)</f>
        <v>44.444444444444443</v>
      </c>
      <c r="M1" s="3" t="s">
        <v>7</v>
      </c>
      <c r="N1" s="2">
        <v>2</v>
      </c>
      <c r="O1" s="2" t="s">
        <v>2</v>
      </c>
      <c r="P1" s="2">
        <v>7</v>
      </c>
      <c r="Q1" s="2">
        <f>SUM(200/7)</f>
        <v>28.571428571428573</v>
      </c>
      <c r="S1" s="3" t="s">
        <v>7</v>
      </c>
      <c r="T1" s="2">
        <v>3</v>
      </c>
      <c r="U1" s="2" t="s">
        <v>2</v>
      </c>
      <c r="V1" s="2">
        <v>6</v>
      </c>
      <c r="W1" s="2">
        <f>SUM(300/6)</f>
        <v>50</v>
      </c>
    </row>
    <row r="2" spans="1:23" x14ac:dyDescent="0.25">
      <c r="A2" s="3" t="s">
        <v>0</v>
      </c>
      <c r="B2" s="2">
        <v>1</v>
      </c>
      <c r="C2" s="2" t="s">
        <v>6</v>
      </c>
      <c r="D2" s="2">
        <v>1</v>
      </c>
      <c r="E2" s="2">
        <v>100</v>
      </c>
      <c r="G2" s="3" t="s">
        <v>14</v>
      </c>
      <c r="H2" s="2">
        <v>0</v>
      </c>
      <c r="I2" s="2" t="s">
        <v>15</v>
      </c>
      <c r="J2" s="2">
        <v>2</v>
      </c>
      <c r="M2" s="3" t="s">
        <v>25</v>
      </c>
      <c r="N2" s="2">
        <v>10</v>
      </c>
      <c r="O2" s="2" t="s">
        <v>26</v>
      </c>
      <c r="P2" s="2">
        <v>13</v>
      </c>
      <c r="Q2" s="2">
        <f>SUM(1000/13)</f>
        <v>76.92307692307692</v>
      </c>
      <c r="S2" s="3" t="s">
        <v>33</v>
      </c>
      <c r="U2" s="2" t="s">
        <v>26</v>
      </c>
      <c r="V2" s="2">
        <v>1</v>
      </c>
    </row>
    <row r="3" spans="1:23" x14ac:dyDescent="0.25">
      <c r="B3" s="2">
        <v>2</v>
      </c>
      <c r="C3" s="2" t="s">
        <v>4</v>
      </c>
      <c r="D3" s="2">
        <v>2</v>
      </c>
      <c r="E3" s="2">
        <v>100</v>
      </c>
      <c r="H3" s="2">
        <v>2</v>
      </c>
      <c r="I3" s="2" t="s">
        <v>16</v>
      </c>
      <c r="J3" s="2">
        <v>2</v>
      </c>
      <c r="K3" s="2">
        <v>100</v>
      </c>
      <c r="N3" s="2">
        <v>16</v>
      </c>
      <c r="O3" s="2" t="s">
        <v>27</v>
      </c>
      <c r="P3" s="2">
        <v>36</v>
      </c>
      <c r="Q3" s="2">
        <f>SUM(1600/36)</f>
        <v>44.444444444444443</v>
      </c>
      <c r="U3" s="2" t="s">
        <v>27</v>
      </c>
      <c r="V3" s="2">
        <v>1</v>
      </c>
    </row>
    <row r="4" spans="1:23" x14ac:dyDescent="0.25">
      <c r="B4" s="2">
        <v>0</v>
      </c>
      <c r="C4" s="2" t="s">
        <v>5</v>
      </c>
      <c r="D4" s="2">
        <v>1</v>
      </c>
      <c r="H4" s="2">
        <v>2</v>
      </c>
      <c r="I4" s="2" t="s">
        <v>3</v>
      </c>
      <c r="J4" s="2">
        <v>2</v>
      </c>
      <c r="K4" s="2">
        <v>100</v>
      </c>
      <c r="N4" s="2">
        <v>3</v>
      </c>
      <c r="O4" s="2" t="s">
        <v>6</v>
      </c>
      <c r="P4" s="2">
        <v>7</v>
      </c>
      <c r="Q4" s="2">
        <f>SUM(300/7)</f>
        <v>42.857142857142854</v>
      </c>
      <c r="U4" s="2" t="s">
        <v>6</v>
      </c>
      <c r="V4" s="2">
        <v>3</v>
      </c>
    </row>
    <row r="5" spans="1:23" x14ac:dyDescent="0.25">
      <c r="B5" s="2">
        <v>0</v>
      </c>
      <c r="C5" s="2" t="s">
        <v>3</v>
      </c>
      <c r="D5" s="2">
        <v>5</v>
      </c>
      <c r="H5" s="2">
        <v>1</v>
      </c>
      <c r="I5" s="2" t="s">
        <v>17</v>
      </c>
      <c r="J5" s="2">
        <v>3</v>
      </c>
      <c r="K5" s="2">
        <f>SUM(100/3)</f>
        <v>33.333333333333336</v>
      </c>
      <c r="N5" s="2">
        <v>2</v>
      </c>
      <c r="O5" s="2" t="s">
        <v>15</v>
      </c>
      <c r="P5" s="2">
        <v>2</v>
      </c>
      <c r="Q5" s="2">
        <f>SUM(200/2)</f>
        <v>100</v>
      </c>
      <c r="T5" s="2">
        <v>3</v>
      </c>
      <c r="U5" s="2" t="s">
        <v>15</v>
      </c>
      <c r="V5" s="2">
        <v>7</v>
      </c>
      <c r="W5" s="2">
        <f>SUM(300/7)</f>
        <v>42.857142857142854</v>
      </c>
    </row>
    <row r="6" spans="1:23" x14ac:dyDescent="0.25">
      <c r="H6" s="2">
        <v>0</v>
      </c>
      <c r="I6" s="2" t="s">
        <v>18</v>
      </c>
      <c r="J6" s="2">
        <v>1</v>
      </c>
      <c r="N6" s="2">
        <v>3</v>
      </c>
      <c r="O6" s="2" t="s">
        <v>16</v>
      </c>
      <c r="P6" s="2">
        <v>4</v>
      </c>
      <c r="Q6" s="2">
        <f>SUM(300/4)</f>
        <v>75</v>
      </c>
      <c r="U6" s="2" t="s">
        <v>3</v>
      </c>
      <c r="V6" s="2">
        <v>1</v>
      </c>
    </row>
    <row r="7" spans="1:23" x14ac:dyDescent="0.25">
      <c r="H7" s="2">
        <v>0</v>
      </c>
      <c r="I7" s="2" t="s">
        <v>19</v>
      </c>
      <c r="J7" s="2">
        <v>1</v>
      </c>
      <c r="N7" s="2">
        <v>11</v>
      </c>
      <c r="O7" s="2" t="s">
        <v>28</v>
      </c>
      <c r="P7" s="2">
        <v>12</v>
      </c>
      <c r="Q7" s="2">
        <f>SUM(1100/12)</f>
        <v>91.666666666666671</v>
      </c>
      <c r="T7" s="2">
        <v>7</v>
      </c>
      <c r="U7" s="2" t="s">
        <v>17</v>
      </c>
      <c r="V7" s="2">
        <v>11</v>
      </c>
      <c r="W7" s="2">
        <f>SUM(700/11)</f>
        <v>63.636363636363633</v>
      </c>
    </row>
    <row r="8" spans="1:23" x14ac:dyDescent="0.25">
      <c r="N8" s="2">
        <v>3</v>
      </c>
      <c r="O8" s="2" t="s">
        <v>3</v>
      </c>
      <c r="P8" s="2">
        <v>3</v>
      </c>
      <c r="Q8" s="2">
        <v>100</v>
      </c>
      <c r="U8" s="2" t="s">
        <v>29</v>
      </c>
      <c r="V8" s="2">
        <v>1</v>
      </c>
    </row>
    <row r="9" spans="1:23" x14ac:dyDescent="0.25">
      <c r="N9" s="2">
        <v>2</v>
      </c>
      <c r="O9" s="2" t="s">
        <v>17</v>
      </c>
      <c r="P9" s="2">
        <v>2</v>
      </c>
      <c r="Q9" s="2">
        <v>100</v>
      </c>
    </row>
    <row r="10" spans="1:23" x14ac:dyDescent="0.25">
      <c r="N10" s="2">
        <v>3</v>
      </c>
      <c r="O10" s="2" t="s">
        <v>29</v>
      </c>
      <c r="P10" s="2">
        <v>9</v>
      </c>
      <c r="Q10" s="2">
        <f>SUM(300/9)</f>
        <v>33.333333333333336</v>
      </c>
    </row>
    <row r="11" spans="1:23" x14ac:dyDescent="0.25">
      <c r="N11" s="2">
        <v>1</v>
      </c>
      <c r="O11" s="2" t="s">
        <v>5</v>
      </c>
      <c r="P11" s="2">
        <v>2</v>
      </c>
      <c r="Q11" s="2">
        <v>50</v>
      </c>
    </row>
    <row r="12" spans="1:23" x14ac:dyDescent="0.25">
      <c r="N12" s="2">
        <v>1</v>
      </c>
      <c r="O12" s="2" t="s">
        <v>4</v>
      </c>
      <c r="P12" s="2">
        <v>1</v>
      </c>
      <c r="Q12" s="2">
        <v>100</v>
      </c>
    </row>
    <row r="13" spans="1:23" x14ac:dyDescent="0.25">
      <c r="N13" s="2">
        <v>0</v>
      </c>
      <c r="O13" s="2" t="s">
        <v>30</v>
      </c>
      <c r="P13" s="2">
        <v>1</v>
      </c>
    </row>
    <row r="15" spans="1:23" x14ac:dyDescent="0.25">
      <c r="A15" s="3" t="s">
        <v>7</v>
      </c>
      <c r="B15" s="2">
        <v>8</v>
      </c>
      <c r="C15" s="2" t="s">
        <v>2</v>
      </c>
      <c r="D15" s="2">
        <v>45</v>
      </c>
      <c r="E15" s="2">
        <f>SUM(800/45)</f>
        <v>17.777777777777779</v>
      </c>
      <c r="G15" s="3" t="s">
        <v>7</v>
      </c>
      <c r="I15" s="2" t="s">
        <v>2</v>
      </c>
      <c r="J15" s="2">
        <v>2</v>
      </c>
      <c r="M15" s="3" t="s">
        <v>7</v>
      </c>
      <c r="N15" s="2">
        <v>3</v>
      </c>
      <c r="O15" s="2" t="s">
        <v>2</v>
      </c>
      <c r="P15" s="2">
        <v>18</v>
      </c>
      <c r="Q15" s="2">
        <f>SUM(300/18)</f>
        <v>16.666666666666668</v>
      </c>
    </row>
    <row r="16" spans="1:23" x14ac:dyDescent="0.25">
      <c r="A16" s="3" t="s">
        <v>34</v>
      </c>
      <c r="B16" s="2">
        <v>11</v>
      </c>
      <c r="C16" s="2" t="s">
        <v>26</v>
      </c>
      <c r="D16" s="2">
        <v>15</v>
      </c>
      <c r="E16" s="2">
        <f>SUM(1100/15)</f>
        <v>73.333333333333329</v>
      </c>
      <c r="G16" s="3" t="s">
        <v>38</v>
      </c>
      <c r="I16" s="2" t="s">
        <v>26</v>
      </c>
      <c r="J16" s="2">
        <v>1</v>
      </c>
      <c r="M16" s="2" t="s">
        <v>39</v>
      </c>
      <c r="N16" s="2">
        <v>15</v>
      </c>
      <c r="O16" s="2" t="s">
        <v>26</v>
      </c>
      <c r="P16" s="2">
        <v>33</v>
      </c>
      <c r="Q16" s="2">
        <f>SUM(1500/33)</f>
        <v>45.454545454545453</v>
      </c>
    </row>
    <row r="17" spans="2:17" x14ac:dyDescent="0.25">
      <c r="B17" s="2">
        <v>2</v>
      </c>
      <c r="C17" s="2" t="s">
        <v>35</v>
      </c>
      <c r="D17" s="2">
        <v>9</v>
      </c>
      <c r="E17" s="2">
        <f>SUM(200/9)</f>
        <v>22.222222222222221</v>
      </c>
      <c r="I17" s="2" t="s">
        <v>35</v>
      </c>
      <c r="J17" s="2">
        <v>1</v>
      </c>
      <c r="N17" s="2">
        <v>2</v>
      </c>
      <c r="O17" s="2" t="s">
        <v>35</v>
      </c>
      <c r="P17" s="2">
        <v>19</v>
      </c>
      <c r="Q17" s="2">
        <f>SUM(200/19)</f>
        <v>10.526315789473685</v>
      </c>
    </row>
    <row r="18" spans="2:17" x14ac:dyDescent="0.25">
      <c r="B18" s="2">
        <v>9</v>
      </c>
      <c r="C18" s="2" t="s">
        <v>27</v>
      </c>
      <c r="D18" s="2">
        <v>36</v>
      </c>
      <c r="E18" s="2">
        <f>SUM(900/36)</f>
        <v>25</v>
      </c>
      <c r="H18" s="2">
        <v>1</v>
      </c>
      <c r="I18" s="2" t="s">
        <v>6</v>
      </c>
      <c r="J18" s="2">
        <v>1</v>
      </c>
      <c r="K18" s="2">
        <v>100</v>
      </c>
      <c r="N18" s="2">
        <v>1</v>
      </c>
      <c r="O18" s="2" t="s">
        <v>27</v>
      </c>
      <c r="P18" s="2">
        <v>6</v>
      </c>
      <c r="Q18" s="2">
        <f>SUM(100/6)</f>
        <v>16.666666666666668</v>
      </c>
    </row>
    <row r="19" spans="2:17" x14ac:dyDescent="0.25">
      <c r="B19" s="2">
        <v>3</v>
      </c>
      <c r="C19" s="2" t="s">
        <v>6</v>
      </c>
      <c r="D19" s="2">
        <v>6</v>
      </c>
      <c r="E19" s="2">
        <f>SUM(300/6)</f>
        <v>50</v>
      </c>
      <c r="H19" s="2">
        <v>1</v>
      </c>
      <c r="I19" s="2" t="s">
        <v>15</v>
      </c>
      <c r="J19" s="2">
        <v>7</v>
      </c>
      <c r="K19" s="2">
        <f>SUM(100/7)</f>
        <v>14.285714285714286</v>
      </c>
      <c r="O19" s="2" t="s">
        <v>15</v>
      </c>
      <c r="P19" s="2">
        <v>8</v>
      </c>
    </row>
    <row r="20" spans="2:17" x14ac:dyDescent="0.25">
      <c r="B20" s="2">
        <v>2</v>
      </c>
      <c r="C20" s="2" t="s">
        <v>15</v>
      </c>
      <c r="D20" s="2">
        <v>5</v>
      </c>
      <c r="E20" s="2">
        <f>SUM(200/5)</f>
        <v>40</v>
      </c>
      <c r="H20" s="2">
        <v>2</v>
      </c>
      <c r="I20" s="2" t="s">
        <v>28</v>
      </c>
      <c r="J20" s="2">
        <v>2</v>
      </c>
      <c r="K20" s="2">
        <v>100</v>
      </c>
      <c r="N20" s="2">
        <v>21</v>
      </c>
      <c r="O20" s="2" t="s">
        <v>28</v>
      </c>
      <c r="P20" s="2">
        <v>33</v>
      </c>
      <c r="Q20" s="2">
        <f>SUM(2100/33)</f>
        <v>63.636363636363633</v>
      </c>
    </row>
    <row r="21" spans="2:17" x14ac:dyDescent="0.25">
      <c r="B21" s="2">
        <v>19</v>
      </c>
      <c r="C21" s="2" t="s">
        <v>28</v>
      </c>
      <c r="D21" s="2">
        <v>28</v>
      </c>
      <c r="E21" s="2">
        <f>SUM(1900/28)</f>
        <v>67.857142857142861</v>
      </c>
      <c r="H21" s="2">
        <v>1</v>
      </c>
      <c r="I21" s="2" t="s">
        <v>3</v>
      </c>
      <c r="J21" s="2">
        <v>2</v>
      </c>
      <c r="K21" s="2">
        <v>50</v>
      </c>
      <c r="N21" s="2">
        <v>14</v>
      </c>
      <c r="O21" s="2" t="s">
        <v>3</v>
      </c>
      <c r="P21" s="2">
        <v>57</v>
      </c>
      <c r="Q21" s="2">
        <f>SUM(1400/57)</f>
        <v>24.561403508771932</v>
      </c>
    </row>
    <row r="22" spans="2:17" x14ac:dyDescent="0.25">
      <c r="B22" s="2">
        <v>16</v>
      </c>
      <c r="C22" s="2" t="s">
        <v>3</v>
      </c>
      <c r="D22" s="2">
        <v>36</v>
      </c>
      <c r="E22" s="2">
        <f>SUM(1600/36)</f>
        <v>44.444444444444443</v>
      </c>
      <c r="H22" s="2">
        <v>2</v>
      </c>
      <c r="I22" s="2" t="s">
        <v>17</v>
      </c>
      <c r="J22" s="2">
        <v>9</v>
      </c>
      <c r="K22" s="2">
        <f>SUM(200/9)</f>
        <v>22.222222222222221</v>
      </c>
      <c r="O22" s="2" t="s">
        <v>17</v>
      </c>
      <c r="P22" s="2">
        <v>4</v>
      </c>
    </row>
    <row r="23" spans="2:17" x14ac:dyDescent="0.25">
      <c r="B23" s="2">
        <v>10</v>
      </c>
      <c r="C23" s="2" t="s">
        <v>17</v>
      </c>
      <c r="D23" s="2">
        <v>41</v>
      </c>
      <c r="E23" s="2">
        <f>SUM(1000/41)</f>
        <v>24.390243902439025</v>
      </c>
      <c r="I23" s="2" t="s">
        <v>5</v>
      </c>
      <c r="J23" s="2">
        <v>3</v>
      </c>
      <c r="N23" s="2">
        <v>2</v>
      </c>
      <c r="O23" s="2" t="s">
        <v>29</v>
      </c>
      <c r="P23" s="2">
        <v>29</v>
      </c>
      <c r="Q23" s="2">
        <f>SUM(200/29)</f>
        <v>6.8965517241379306</v>
      </c>
    </row>
    <row r="24" spans="2:17" x14ac:dyDescent="0.25">
      <c r="B24" s="2">
        <v>1</v>
      </c>
      <c r="C24" s="2" t="s">
        <v>29</v>
      </c>
      <c r="D24" s="2">
        <v>10</v>
      </c>
      <c r="E24" s="2">
        <f>SUM(100/10)</f>
        <v>10</v>
      </c>
      <c r="I24" s="2" t="s">
        <v>4</v>
      </c>
      <c r="J24" s="2">
        <v>2</v>
      </c>
      <c r="N24" s="2">
        <v>2</v>
      </c>
      <c r="O24" s="2" t="s">
        <v>5</v>
      </c>
      <c r="P24" s="2">
        <v>27</v>
      </c>
      <c r="Q24" s="2">
        <f>SUM(200/27)</f>
        <v>7.4074074074074074</v>
      </c>
    </row>
    <row r="25" spans="2:17" x14ac:dyDescent="0.25">
      <c r="B25" s="2">
        <v>9</v>
      </c>
      <c r="C25" s="2" t="s">
        <v>5</v>
      </c>
      <c r="D25" s="2">
        <v>16</v>
      </c>
      <c r="E25" s="2">
        <f>SUM(900/16)</f>
        <v>56.25</v>
      </c>
      <c r="I25" s="2" t="s">
        <v>18</v>
      </c>
      <c r="J25" s="2">
        <v>5</v>
      </c>
      <c r="O25" s="2" t="s">
        <v>4</v>
      </c>
      <c r="P25" s="2">
        <v>14</v>
      </c>
    </row>
    <row r="26" spans="2:17" x14ac:dyDescent="0.25">
      <c r="B26" s="2">
        <v>3</v>
      </c>
      <c r="C26" s="2" t="s">
        <v>4</v>
      </c>
      <c r="D26" s="2">
        <v>13</v>
      </c>
      <c r="E26" s="2">
        <f>SUM(300/13)</f>
        <v>23.076923076923077</v>
      </c>
      <c r="H26" s="2">
        <v>3</v>
      </c>
      <c r="I26" s="2" t="s">
        <v>36</v>
      </c>
      <c r="J26" s="2">
        <v>15</v>
      </c>
      <c r="K26" s="2">
        <f>SUM(300/15)</f>
        <v>20</v>
      </c>
      <c r="O26" s="2" t="s">
        <v>18</v>
      </c>
      <c r="P26" s="2">
        <v>4</v>
      </c>
    </row>
    <row r="27" spans="2:17" x14ac:dyDescent="0.25">
      <c r="C27" s="2" t="s">
        <v>18</v>
      </c>
      <c r="D27" s="2">
        <v>1</v>
      </c>
      <c r="I27" s="2" t="s">
        <v>30</v>
      </c>
      <c r="J27" s="2">
        <v>3</v>
      </c>
      <c r="O27" s="2" t="s">
        <v>36</v>
      </c>
      <c r="P27" s="2">
        <v>0</v>
      </c>
    </row>
    <row r="28" spans="2:17" x14ac:dyDescent="0.25">
      <c r="C28" s="2" t="s">
        <v>36</v>
      </c>
      <c r="D28" s="2">
        <v>1</v>
      </c>
      <c r="I28" s="2" t="s">
        <v>19</v>
      </c>
      <c r="J28" s="2">
        <v>3</v>
      </c>
      <c r="O28" s="2" t="s">
        <v>30</v>
      </c>
      <c r="P28" s="2">
        <v>2</v>
      </c>
    </row>
    <row r="29" spans="2:17" x14ac:dyDescent="0.25">
      <c r="B29" s="2">
        <v>1</v>
      </c>
      <c r="C29" s="2" t="s">
        <v>30</v>
      </c>
      <c r="D29" s="2">
        <v>7</v>
      </c>
      <c r="E29" s="2">
        <f>SUM(100/7)</f>
        <v>14.285714285714286</v>
      </c>
      <c r="N29" s="2">
        <v>1</v>
      </c>
      <c r="O29" s="2" t="s">
        <v>19</v>
      </c>
      <c r="P29" s="2">
        <v>2</v>
      </c>
      <c r="Q29" s="2">
        <v>50</v>
      </c>
    </row>
    <row r="30" spans="2:17" x14ac:dyDescent="0.25">
      <c r="B30" s="2">
        <v>1</v>
      </c>
      <c r="C30" s="2" t="s">
        <v>19</v>
      </c>
      <c r="D30" s="2">
        <v>5</v>
      </c>
      <c r="E30" s="2">
        <f>SUM(100/5)</f>
        <v>20</v>
      </c>
    </row>
  </sheetData>
  <conditionalFormatting sqref="E1:E30 K1:K30 Q1:Q29 W1:W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4236-0457-4A92-A3A4-5A4EEA5F9138}">
  <dimension ref="A1:W30"/>
  <sheetViews>
    <sheetView workbookViewId="0">
      <selection activeCell="E5" sqref="E3:E5"/>
    </sheetView>
  </sheetViews>
  <sheetFormatPr defaultRowHeight="15" x14ac:dyDescent="0.25"/>
  <cols>
    <col min="1" max="16384" width="9.140625" style="2"/>
  </cols>
  <sheetData>
    <row r="1" spans="1:23" x14ac:dyDescent="0.25">
      <c r="A1" s="3" t="s">
        <v>9</v>
      </c>
      <c r="B1" s="2">
        <v>3</v>
      </c>
      <c r="C1" s="2" t="s">
        <v>2</v>
      </c>
      <c r="D1" s="2">
        <v>11</v>
      </c>
      <c r="E1" s="2">
        <f>SUM(300/11)</f>
        <v>27.272727272727273</v>
      </c>
      <c r="G1" s="3" t="s">
        <v>9</v>
      </c>
      <c r="H1" s="2">
        <v>2</v>
      </c>
      <c r="I1" s="2" t="s">
        <v>2</v>
      </c>
      <c r="J1" s="2">
        <v>9</v>
      </c>
      <c r="K1" s="2">
        <f>SUM(200/9)</f>
        <v>22.222222222222221</v>
      </c>
      <c r="M1" s="3" t="s">
        <v>9</v>
      </c>
      <c r="N1" s="2">
        <v>2</v>
      </c>
      <c r="O1" s="2" t="s">
        <v>2</v>
      </c>
      <c r="P1" s="2">
        <v>7</v>
      </c>
      <c r="Q1" s="2">
        <f>SUM(200/7)</f>
        <v>28.571428571428573</v>
      </c>
      <c r="S1" s="3" t="s">
        <v>9</v>
      </c>
      <c r="T1" s="2">
        <v>2</v>
      </c>
      <c r="U1" s="2" t="s">
        <v>2</v>
      </c>
      <c r="V1" s="2">
        <v>6</v>
      </c>
      <c r="W1" s="2">
        <f>SUM(200/6)</f>
        <v>33.333333333333336</v>
      </c>
    </row>
    <row r="2" spans="1:23" x14ac:dyDescent="0.25">
      <c r="A2" s="3" t="s">
        <v>0</v>
      </c>
      <c r="B2" s="2">
        <v>1</v>
      </c>
      <c r="C2" s="2" t="s">
        <v>6</v>
      </c>
      <c r="D2" s="2">
        <v>1</v>
      </c>
      <c r="E2" s="2">
        <v>100</v>
      </c>
      <c r="G2" s="3" t="s">
        <v>14</v>
      </c>
      <c r="H2" s="2">
        <v>0</v>
      </c>
      <c r="I2" s="2" t="s">
        <v>15</v>
      </c>
      <c r="J2" s="2">
        <v>2</v>
      </c>
      <c r="M2" s="3" t="s">
        <v>25</v>
      </c>
      <c r="N2" s="2">
        <v>4</v>
      </c>
      <c r="O2" s="2" t="s">
        <v>26</v>
      </c>
      <c r="P2" s="2">
        <v>13</v>
      </c>
      <c r="Q2" s="2">
        <f>SUM(400/13)</f>
        <v>30.76923076923077</v>
      </c>
      <c r="S2" s="3" t="s">
        <v>33</v>
      </c>
      <c r="T2" s="2">
        <v>1</v>
      </c>
      <c r="U2" s="2" t="s">
        <v>26</v>
      </c>
      <c r="V2" s="2">
        <v>1</v>
      </c>
      <c r="W2" s="2">
        <v>100</v>
      </c>
    </row>
    <row r="3" spans="1:23" x14ac:dyDescent="0.25">
      <c r="B3" s="2">
        <v>0</v>
      </c>
      <c r="C3" s="2" t="s">
        <v>4</v>
      </c>
      <c r="D3" s="2">
        <v>2</v>
      </c>
      <c r="H3" s="2">
        <v>0</v>
      </c>
      <c r="I3" s="2" t="s">
        <v>16</v>
      </c>
      <c r="J3" s="2">
        <v>2</v>
      </c>
      <c r="N3" s="2">
        <v>19</v>
      </c>
      <c r="O3" s="2" t="s">
        <v>27</v>
      </c>
      <c r="P3" s="2">
        <v>36</v>
      </c>
      <c r="Q3" s="2">
        <f>SUM(1900/36)</f>
        <v>52.777777777777779</v>
      </c>
      <c r="U3" s="2" t="s">
        <v>27</v>
      </c>
      <c r="V3" s="2">
        <v>1</v>
      </c>
    </row>
    <row r="4" spans="1:23" x14ac:dyDescent="0.25">
      <c r="B4" s="2">
        <v>0</v>
      </c>
      <c r="C4" s="2" t="s">
        <v>5</v>
      </c>
      <c r="D4" s="2">
        <v>1</v>
      </c>
      <c r="H4" s="2">
        <v>1</v>
      </c>
      <c r="I4" s="2" t="s">
        <v>3</v>
      </c>
      <c r="J4" s="2">
        <v>2</v>
      </c>
      <c r="K4" s="2">
        <f>SUM(100/2)</f>
        <v>50</v>
      </c>
      <c r="N4" s="2">
        <v>2</v>
      </c>
      <c r="O4" s="2" t="s">
        <v>6</v>
      </c>
      <c r="P4" s="2">
        <v>7</v>
      </c>
      <c r="Q4" s="2">
        <f>SUM(200/7)</f>
        <v>28.571428571428573</v>
      </c>
      <c r="T4" s="2">
        <v>3</v>
      </c>
      <c r="U4" s="2" t="s">
        <v>6</v>
      </c>
      <c r="V4" s="2">
        <v>3</v>
      </c>
      <c r="W4" s="2">
        <v>100</v>
      </c>
    </row>
    <row r="5" spans="1:23" x14ac:dyDescent="0.25">
      <c r="B5" s="2">
        <v>0</v>
      </c>
      <c r="C5" s="2" t="s">
        <v>3</v>
      </c>
      <c r="D5" s="2">
        <v>5</v>
      </c>
      <c r="H5" s="2">
        <v>2</v>
      </c>
      <c r="I5" s="2" t="s">
        <v>17</v>
      </c>
      <c r="J5" s="2">
        <v>3</v>
      </c>
      <c r="K5" s="2">
        <f>SUM(200/3)</f>
        <v>66.666666666666671</v>
      </c>
      <c r="N5" s="2">
        <v>1</v>
      </c>
      <c r="O5" s="2" t="s">
        <v>15</v>
      </c>
      <c r="P5" s="2">
        <v>2</v>
      </c>
      <c r="Q5" s="2">
        <v>50</v>
      </c>
      <c r="T5" s="2">
        <v>3</v>
      </c>
      <c r="U5" s="2" t="s">
        <v>15</v>
      </c>
      <c r="V5" s="2">
        <v>7</v>
      </c>
      <c r="W5" s="2">
        <f>SUM(300/7)</f>
        <v>42.857142857142854</v>
      </c>
    </row>
    <row r="6" spans="1:23" x14ac:dyDescent="0.25">
      <c r="H6" s="2">
        <v>0</v>
      </c>
      <c r="I6" s="2" t="s">
        <v>18</v>
      </c>
      <c r="J6" s="2">
        <v>1</v>
      </c>
      <c r="N6" s="2">
        <v>1</v>
      </c>
      <c r="O6" s="2" t="s">
        <v>16</v>
      </c>
      <c r="P6" s="2">
        <v>4</v>
      </c>
      <c r="Q6" s="2">
        <v>25</v>
      </c>
      <c r="T6" s="2">
        <v>1</v>
      </c>
      <c r="U6" s="2" t="s">
        <v>3</v>
      </c>
      <c r="V6" s="2">
        <v>1</v>
      </c>
      <c r="W6" s="2">
        <v>100</v>
      </c>
    </row>
    <row r="7" spans="1:23" x14ac:dyDescent="0.25">
      <c r="H7" s="2">
        <v>1</v>
      </c>
      <c r="I7" s="2" t="s">
        <v>19</v>
      </c>
      <c r="J7" s="2">
        <v>1</v>
      </c>
      <c r="K7" s="2">
        <v>100</v>
      </c>
      <c r="N7" s="2">
        <v>7</v>
      </c>
      <c r="O7" s="2" t="s">
        <v>28</v>
      </c>
      <c r="P7" s="2">
        <v>12</v>
      </c>
      <c r="Q7" s="2">
        <f>SUM(700/12)</f>
        <v>58.333333333333336</v>
      </c>
      <c r="T7" s="2">
        <v>5</v>
      </c>
      <c r="U7" s="2" t="s">
        <v>17</v>
      </c>
      <c r="V7" s="2">
        <v>11</v>
      </c>
      <c r="W7" s="2">
        <f>SUM(500/11)</f>
        <v>45.454545454545453</v>
      </c>
    </row>
    <row r="8" spans="1:23" x14ac:dyDescent="0.25">
      <c r="N8" s="2">
        <v>1</v>
      </c>
      <c r="O8" s="2" t="s">
        <v>3</v>
      </c>
      <c r="P8" s="2">
        <v>3</v>
      </c>
      <c r="Q8" s="2">
        <v>33.33</v>
      </c>
      <c r="T8" s="2">
        <v>1</v>
      </c>
      <c r="U8" s="2" t="s">
        <v>29</v>
      </c>
      <c r="V8" s="2">
        <v>1</v>
      </c>
      <c r="W8" s="2">
        <v>100</v>
      </c>
    </row>
    <row r="9" spans="1:23" x14ac:dyDescent="0.25">
      <c r="N9" s="2">
        <v>2</v>
      </c>
      <c r="O9" s="2" t="s">
        <v>17</v>
      </c>
      <c r="P9" s="2">
        <v>2</v>
      </c>
      <c r="Q9" s="2">
        <v>100</v>
      </c>
    </row>
    <row r="10" spans="1:23" x14ac:dyDescent="0.25">
      <c r="N10" s="2">
        <v>3</v>
      </c>
      <c r="O10" s="2" t="s">
        <v>29</v>
      </c>
      <c r="P10" s="2">
        <v>9</v>
      </c>
      <c r="Q10" s="2">
        <v>33.33</v>
      </c>
    </row>
    <row r="11" spans="1:23" x14ac:dyDescent="0.25">
      <c r="N11" s="2">
        <v>1</v>
      </c>
      <c r="O11" s="2" t="s">
        <v>5</v>
      </c>
      <c r="P11" s="2">
        <v>2</v>
      </c>
      <c r="Q11" s="2">
        <v>50</v>
      </c>
    </row>
    <row r="12" spans="1:23" x14ac:dyDescent="0.25">
      <c r="N12" s="2">
        <v>0</v>
      </c>
      <c r="O12" s="2" t="s">
        <v>4</v>
      </c>
      <c r="P12" s="2">
        <v>1</v>
      </c>
    </row>
    <row r="13" spans="1:23" x14ac:dyDescent="0.25">
      <c r="N13" s="2">
        <v>1</v>
      </c>
      <c r="O13" s="2" t="s">
        <v>30</v>
      </c>
      <c r="P13" s="2">
        <v>1</v>
      </c>
      <c r="Q13" s="2">
        <v>100</v>
      </c>
    </row>
    <row r="15" spans="1:23" x14ac:dyDescent="0.25">
      <c r="A15" s="3" t="s">
        <v>9</v>
      </c>
      <c r="B15" s="2">
        <v>29</v>
      </c>
      <c r="C15" s="2" t="s">
        <v>2</v>
      </c>
      <c r="D15" s="2">
        <v>45</v>
      </c>
      <c r="E15" s="2">
        <f>SUM(2900/45)</f>
        <v>64.444444444444443</v>
      </c>
      <c r="G15" s="3" t="s">
        <v>9</v>
      </c>
      <c r="I15" s="2" t="s">
        <v>2</v>
      </c>
      <c r="J15" s="2">
        <v>2</v>
      </c>
      <c r="M15" s="3" t="s">
        <v>40</v>
      </c>
      <c r="N15" s="2">
        <v>8</v>
      </c>
      <c r="O15" s="2" t="s">
        <v>2</v>
      </c>
      <c r="P15" s="2">
        <v>18</v>
      </c>
      <c r="Q15" s="2">
        <f>SUM(800/18)</f>
        <v>44.444444444444443</v>
      </c>
    </row>
    <row r="16" spans="1:23" x14ac:dyDescent="0.25">
      <c r="A16" s="3" t="s">
        <v>34</v>
      </c>
      <c r="B16" s="2">
        <v>9</v>
      </c>
      <c r="C16" s="2" t="s">
        <v>26</v>
      </c>
      <c r="D16" s="2">
        <v>15</v>
      </c>
      <c r="E16" s="2">
        <f>SUM(900/15)</f>
        <v>60</v>
      </c>
      <c r="G16" s="3" t="s">
        <v>38</v>
      </c>
      <c r="H16" s="2">
        <v>1</v>
      </c>
      <c r="I16" s="2" t="s">
        <v>26</v>
      </c>
      <c r="J16" s="2">
        <v>1</v>
      </c>
      <c r="K16" s="2">
        <v>100</v>
      </c>
      <c r="M16" s="3" t="s">
        <v>39</v>
      </c>
      <c r="N16" s="2">
        <v>21</v>
      </c>
      <c r="O16" s="2" t="s">
        <v>26</v>
      </c>
      <c r="P16" s="2">
        <v>33</v>
      </c>
      <c r="Q16" s="2">
        <f>SUM(2100/33)</f>
        <v>63.636363636363633</v>
      </c>
    </row>
    <row r="17" spans="2:17" x14ac:dyDescent="0.25">
      <c r="B17" s="2">
        <v>5</v>
      </c>
      <c r="C17" s="2" t="s">
        <v>35</v>
      </c>
      <c r="D17" s="2">
        <v>9</v>
      </c>
      <c r="E17" s="2">
        <f>SUM(500/9)</f>
        <v>55.555555555555557</v>
      </c>
      <c r="H17" s="2">
        <v>1</v>
      </c>
      <c r="I17" s="2" t="s">
        <v>35</v>
      </c>
      <c r="J17" s="2">
        <v>1</v>
      </c>
      <c r="K17" s="2">
        <v>100</v>
      </c>
      <c r="N17" s="2">
        <v>10</v>
      </c>
      <c r="O17" s="2" t="s">
        <v>35</v>
      </c>
      <c r="P17" s="2">
        <v>19</v>
      </c>
      <c r="Q17" s="2">
        <f>SUM(1000/19)</f>
        <v>52.631578947368418</v>
      </c>
    </row>
    <row r="18" spans="2:17" x14ac:dyDescent="0.25">
      <c r="B18" s="2">
        <v>30</v>
      </c>
      <c r="C18" s="2" t="s">
        <v>27</v>
      </c>
      <c r="D18" s="2">
        <v>36</v>
      </c>
      <c r="E18" s="2">
        <f>SUM(3000/36)</f>
        <v>83.333333333333329</v>
      </c>
      <c r="I18" s="2" t="s">
        <v>6</v>
      </c>
      <c r="J18" s="2">
        <v>1</v>
      </c>
      <c r="N18" s="2">
        <v>3</v>
      </c>
      <c r="O18" s="2" t="s">
        <v>27</v>
      </c>
      <c r="P18" s="2">
        <v>6</v>
      </c>
      <c r="Q18" s="2">
        <v>50</v>
      </c>
    </row>
    <row r="19" spans="2:17" x14ac:dyDescent="0.25">
      <c r="B19" s="2">
        <v>2</v>
      </c>
      <c r="C19" s="2" t="s">
        <v>6</v>
      </c>
      <c r="D19" s="2">
        <v>6</v>
      </c>
      <c r="E19" s="2">
        <f>SUM(200/6)</f>
        <v>33.333333333333336</v>
      </c>
      <c r="H19" s="2">
        <v>3</v>
      </c>
      <c r="I19" s="2" t="s">
        <v>15</v>
      </c>
      <c r="J19" s="2">
        <v>7</v>
      </c>
      <c r="K19" s="2">
        <f>SUM(300/7)</f>
        <v>42.857142857142854</v>
      </c>
      <c r="N19" s="2">
        <v>7</v>
      </c>
      <c r="O19" s="2" t="s">
        <v>15</v>
      </c>
      <c r="P19" s="2">
        <v>8</v>
      </c>
      <c r="Q19" s="2">
        <f>SUM(700/8)</f>
        <v>87.5</v>
      </c>
    </row>
    <row r="20" spans="2:17" x14ac:dyDescent="0.25">
      <c r="B20" s="2">
        <v>3</v>
      </c>
      <c r="C20" s="2" t="s">
        <v>15</v>
      </c>
      <c r="D20" s="2">
        <v>5</v>
      </c>
      <c r="E20" s="2">
        <f>SUM(300/5)</f>
        <v>60</v>
      </c>
      <c r="H20" s="2">
        <v>1</v>
      </c>
      <c r="I20" s="2" t="s">
        <v>28</v>
      </c>
      <c r="J20" s="2">
        <v>2</v>
      </c>
      <c r="K20" s="2">
        <v>50</v>
      </c>
      <c r="N20" s="2">
        <v>18</v>
      </c>
      <c r="O20" s="2" t="s">
        <v>28</v>
      </c>
      <c r="P20" s="2">
        <v>33</v>
      </c>
      <c r="Q20" s="2">
        <f>SUM(1800/33)</f>
        <v>54.545454545454547</v>
      </c>
    </row>
    <row r="21" spans="2:17" x14ac:dyDescent="0.25">
      <c r="B21" s="2">
        <v>14</v>
      </c>
      <c r="C21" s="2" t="s">
        <v>28</v>
      </c>
      <c r="D21" s="2">
        <v>28</v>
      </c>
      <c r="E21" s="2">
        <f>SUM(1400/28)</f>
        <v>50</v>
      </c>
      <c r="H21" s="2">
        <v>2</v>
      </c>
      <c r="I21" s="2" t="s">
        <v>3</v>
      </c>
      <c r="J21" s="2">
        <v>2</v>
      </c>
      <c r="K21" s="2">
        <v>100</v>
      </c>
      <c r="N21" s="2">
        <v>36</v>
      </c>
      <c r="O21" s="2" t="s">
        <v>3</v>
      </c>
      <c r="P21" s="2">
        <v>57</v>
      </c>
      <c r="Q21" s="2">
        <f>SUM(3600/57)</f>
        <v>63.157894736842103</v>
      </c>
    </row>
    <row r="22" spans="2:17" x14ac:dyDescent="0.25">
      <c r="B22" s="2">
        <v>21</v>
      </c>
      <c r="C22" s="2" t="s">
        <v>3</v>
      </c>
      <c r="D22" s="2">
        <v>36</v>
      </c>
      <c r="E22" s="2">
        <f>SUM(2100/36)</f>
        <v>58.333333333333336</v>
      </c>
      <c r="H22" s="2">
        <v>5</v>
      </c>
      <c r="I22" s="2" t="s">
        <v>17</v>
      </c>
      <c r="J22" s="2">
        <v>9</v>
      </c>
      <c r="K22" s="2">
        <f>SUM(500/9)</f>
        <v>55.555555555555557</v>
      </c>
      <c r="N22" s="2">
        <v>4</v>
      </c>
      <c r="O22" s="2" t="s">
        <v>17</v>
      </c>
      <c r="P22" s="2">
        <v>4</v>
      </c>
      <c r="Q22" s="2">
        <f>SUM(400/4)</f>
        <v>100</v>
      </c>
    </row>
    <row r="23" spans="2:17" x14ac:dyDescent="0.25">
      <c r="B23" s="2">
        <v>24</v>
      </c>
      <c r="C23" s="2" t="s">
        <v>17</v>
      </c>
      <c r="D23" s="2">
        <v>41</v>
      </c>
      <c r="E23" s="2">
        <f>SUM(2400/41)</f>
        <v>58.536585365853661</v>
      </c>
      <c r="I23" s="2" t="s">
        <v>5</v>
      </c>
      <c r="J23" s="2">
        <v>3</v>
      </c>
      <c r="N23" s="2">
        <v>16</v>
      </c>
      <c r="O23" s="2" t="s">
        <v>29</v>
      </c>
      <c r="P23" s="2">
        <v>29</v>
      </c>
      <c r="Q23" s="2">
        <f>SUM(1600/29)</f>
        <v>55.172413793103445</v>
      </c>
    </row>
    <row r="24" spans="2:17" x14ac:dyDescent="0.25">
      <c r="B24" s="2">
        <v>3</v>
      </c>
      <c r="C24" s="2" t="s">
        <v>29</v>
      </c>
      <c r="D24" s="2">
        <v>10</v>
      </c>
      <c r="E24" s="2">
        <f>SUM(300/10)</f>
        <v>30</v>
      </c>
      <c r="H24" s="2">
        <v>2</v>
      </c>
      <c r="I24" s="2" t="s">
        <v>4</v>
      </c>
      <c r="J24" s="2">
        <v>2</v>
      </c>
      <c r="K24" s="2">
        <v>100</v>
      </c>
      <c r="N24" s="2">
        <v>10</v>
      </c>
      <c r="O24" s="2" t="s">
        <v>5</v>
      </c>
      <c r="P24" s="2">
        <v>27</v>
      </c>
      <c r="Q24" s="2">
        <f>SUM(1000/27)</f>
        <v>37.037037037037038</v>
      </c>
    </row>
    <row r="25" spans="2:17" x14ac:dyDescent="0.25">
      <c r="B25" s="2">
        <v>3</v>
      </c>
      <c r="C25" s="2" t="s">
        <v>5</v>
      </c>
      <c r="D25" s="2">
        <v>16</v>
      </c>
      <c r="E25" s="2">
        <f>SUM(300/16)</f>
        <v>18.75</v>
      </c>
      <c r="I25" s="2" t="s">
        <v>18</v>
      </c>
      <c r="J25" s="2">
        <v>5</v>
      </c>
      <c r="N25" s="2">
        <v>7</v>
      </c>
      <c r="O25" s="2" t="s">
        <v>4</v>
      </c>
      <c r="P25" s="2">
        <v>14</v>
      </c>
      <c r="Q25" s="2">
        <f>SUM(700/14)</f>
        <v>50</v>
      </c>
    </row>
    <row r="26" spans="2:17" x14ac:dyDescent="0.25">
      <c r="B26" s="2">
        <v>8</v>
      </c>
      <c r="C26" s="2" t="s">
        <v>4</v>
      </c>
      <c r="D26" s="2">
        <v>13</v>
      </c>
      <c r="E26" s="2">
        <f>SUM(800/13)</f>
        <v>61.53846153846154</v>
      </c>
      <c r="H26" s="2">
        <v>10</v>
      </c>
      <c r="I26" s="2" t="s">
        <v>36</v>
      </c>
      <c r="J26" s="2">
        <v>15</v>
      </c>
      <c r="K26" s="2">
        <f>SUM(1000/15)</f>
        <v>66.666666666666671</v>
      </c>
      <c r="N26" s="2">
        <v>1</v>
      </c>
      <c r="O26" s="2" t="s">
        <v>18</v>
      </c>
      <c r="P26" s="2">
        <v>4</v>
      </c>
      <c r="Q26" s="2">
        <v>25</v>
      </c>
    </row>
    <row r="27" spans="2:17" x14ac:dyDescent="0.25">
      <c r="C27" s="2" t="s">
        <v>18</v>
      </c>
      <c r="D27" s="2">
        <v>1</v>
      </c>
      <c r="H27" s="2">
        <v>3</v>
      </c>
      <c r="I27" s="2" t="s">
        <v>30</v>
      </c>
      <c r="J27" s="2">
        <v>3</v>
      </c>
      <c r="K27" s="2">
        <v>100</v>
      </c>
      <c r="O27" s="2" t="s">
        <v>36</v>
      </c>
      <c r="P27" s="2">
        <v>0</v>
      </c>
    </row>
    <row r="28" spans="2:17" x14ac:dyDescent="0.25">
      <c r="C28" s="2" t="s">
        <v>36</v>
      </c>
      <c r="D28" s="2">
        <v>1</v>
      </c>
      <c r="H28" s="2">
        <v>2</v>
      </c>
      <c r="I28" s="2" t="s">
        <v>19</v>
      </c>
      <c r="J28" s="2">
        <v>3</v>
      </c>
      <c r="K28" s="2">
        <f>SUM(200/3)</f>
        <v>66.666666666666671</v>
      </c>
      <c r="N28" s="2">
        <v>2</v>
      </c>
      <c r="O28" s="2" t="s">
        <v>30</v>
      </c>
      <c r="P28" s="2">
        <v>2</v>
      </c>
      <c r="Q28" s="2">
        <v>100</v>
      </c>
    </row>
    <row r="29" spans="2:17" x14ac:dyDescent="0.25">
      <c r="B29" s="2">
        <v>4</v>
      </c>
      <c r="C29" s="2" t="s">
        <v>30</v>
      </c>
      <c r="D29" s="2">
        <v>7</v>
      </c>
      <c r="E29" s="2">
        <f>SUM(400/7)</f>
        <v>57.142857142857146</v>
      </c>
      <c r="N29" s="2">
        <v>1</v>
      </c>
      <c r="O29" s="2" t="s">
        <v>19</v>
      </c>
      <c r="P29" s="2">
        <v>2</v>
      </c>
      <c r="Q29" s="2">
        <v>50</v>
      </c>
    </row>
    <row r="30" spans="2:17" x14ac:dyDescent="0.25">
      <c r="B30" s="2">
        <v>2</v>
      </c>
      <c r="C30" s="2" t="s">
        <v>19</v>
      </c>
      <c r="D30" s="2">
        <v>5</v>
      </c>
      <c r="E30" s="2">
        <f>SUM(200/5)</f>
        <v>40</v>
      </c>
    </row>
  </sheetData>
  <conditionalFormatting sqref="E1:E30 K1:K28 Q1:Q29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409C-1B93-45F8-A148-AD9A19D04008}">
  <dimension ref="A1:W30"/>
  <sheetViews>
    <sheetView workbookViewId="0">
      <selection activeCell="K4" sqref="K1:K4"/>
    </sheetView>
  </sheetViews>
  <sheetFormatPr defaultRowHeight="15" x14ac:dyDescent="0.25"/>
  <sheetData>
    <row r="1" spans="1:23" x14ac:dyDescent="0.25">
      <c r="A1" s="1" t="s">
        <v>20</v>
      </c>
      <c r="G1" s="1" t="s">
        <v>20</v>
      </c>
      <c r="H1">
        <v>0</v>
      </c>
      <c r="I1" t="s">
        <v>2</v>
      </c>
      <c r="J1">
        <v>9</v>
      </c>
      <c r="M1" s="1" t="s">
        <v>20</v>
      </c>
      <c r="N1">
        <v>1</v>
      </c>
      <c r="O1" t="s">
        <v>2</v>
      </c>
      <c r="P1">
        <v>7</v>
      </c>
      <c r="Q1">
        <f>SUM(100/7)</f>
        <v>14.285714285714286</v>
      </c>
      <c r="S1" s="1" t="s">
        <v>20</v>
      </c>
      <c r="T1">
        <v>1</v>
      </c>
      <c r="U1" t="s">
        <v>2</v>
      </c>
      <c r="V1">
        <v>6</v>
      </c>
      <c r="W1">
        <f>SUM(100/6)</f>
        <v>16.666666666666668</v>
      </c>
    </row>
    <row r="2" spans="1:23" x14ac:dyDescent="0.25">
      <c r="A2" t="s">
        <v>0</v>
      </c>
      <c r="G2" t="s">
        <v>14</v>
      </c>
      <c r="H2">
        <v>0</v>
      </c>
      <c r="I2" t="s">
        <v>15</v>
      </c>
      <c r="J2">
        <v>2</v>
      </c>
      <c r="M2" t="s">
        <v>25</v>
      </c>
      <c r="O2" t="s">
        <v>26</v>
      </c>
      <c r="P2">
        <v>13</v>
      </c>
      <c r="S2" t="s">
        <v>33</v>
      </c>
      <c r="U2" t="s">
        <v>26</v>
      </c>
      <c r="V2">
        <v>1</v>
      </c>
    </row>
    <row r="3" spans="1:23" x14ac:dyDescent="0.25">
      <c r="H3">
        <v>0</v>
      </c>
      <c r="I3" t="s">
        <v>16</v>
      </c>
      <c r="J3">
        <v>2</v>
      </c>
      <c r="O3" t="s">
        <v>27</v>
      </c>
      <c r="P3">
        <v>36</v>
      </c>
      <c r="U3" t="s">
        <v>27</v>
      </c>
      <c r="V3">
        <v>1</v>
      </c>
    </row>
    <row r="4" spans="1:23" x14ac:dyDescent="0.25">
      <c r="H4">
        <v>0</v>
      </c>
      <c r="I4" t="s">
        <v>3</v>
      </c>
      <c r="J4">
        <v>2</v>
      </c>
      <c r="O4" t="s">
        <v>6</v>
      </c>
      <c r="P4">
        <v>7</v>
      </c>
      <c r="U4" t="s">
        <v>6</v>
      </c>
      <c r="V4">
        <v>3</v>
      </c>
    </row>
    <row r="5" spans="1:23" x14ac:dyDescent="0.25">
      <c r="H5">
        <v>2</v>
      </c>
      <c r="I5" t="s">
        <v>17</v>
      </c>
      <c r="J5">
        <v>3</v>
      </c>
      <c r="K5">
        <f>SUM(200/3)</f>
        <v>66.666666666666671</v>
      </c>
      <c r="O5" t="s">
        <v>15</v>
      </c>
      <c r="P5">
        <v>2</v>
      </c>
      <c r="U5" t="s">
        <v>15</v>
      </c>
      <c r="V5">
        <v>7</v>
      </c>
    </row>
    <row r="6" spans="1:23" x14ac:dyDescent="0.25">
      <c r="H6">
        <v>0</v>
      </c>
      <c r="I6" t="s">
        <v>18</v>
      </c>
      <c r="J6">
        <v>1</v>
      </c>
      <c r="N6">
        <v>1</v>
      </c>
      <c r="O6" t="s">
        <v>16</v>
      </c>
      <c r="P6">
        <v>4</v>
      </c>
      <c r="Q6">
        <f>SUM(100/4)</f>
        <v>25</v>
      </c>
      <c r="U6" t="s">
        <v>3</v>
      </c>
      <c r="V6">
        <v>1</v>
      </c>
    </row>
    <row r="7" spans="1:23" x14ac:dyDescent="0.25">
      <c r="H7">
        <v>0</v>
      </c>
      <c r="I7" t="s">
        <v>19</v>
      </c>
      <c r="J7">
        <v>1</v>
      </c>
      <c r="N7">
        <v>1</v>
      </c>
      <c r="O7" t="s">
        <v>28</v>
      </c>
      <c r="P7">
        <v>12</v>
      </c>
      <c r="Q7">
        <f>SUM(100/12)</f>
        <v>8.3333333333333339</v>
      </c>
      <c r="U7" t="s">
        <v>17</v>
      </c>
      <c r="V7">
        <v>11</v>
      </c>
    </row>
    <row r="8" spans="1:23" x14ac:dyDescent="0.25">
      <c r="O8" t="s">
        <v>3</v>
      </c>
      <c r="P8">
        <v>3</v>
      </c>
      <c r="U8" t="s">
        <v>29</v>
      </c>
      <c r="V8">
        <v>1</v>
      </c>
    </row>
    <row r="9" spans="1:23" x14ac:dyDescent="0.25">
      <c r="O9" t="s">
        <v>17</v>
      </c>
      <c r="P9">
        <v>2</v>
      </c>
    </row>
    <row r="10" spans="1:23" x14ac:dyDescent="0.25">
      <c r="O10" t="s">
        <v>29</v>
      </c>
      <c r="P10">
        <v>9</v>
      </c>
    </row>
    <row r="11" spans="1:23" x14ac:dyDescent="0.25">
      <c r="O11" t="s">
        <v>5</v>
      </c>
      <c r="P11">
        <v>2</v>
      </c>
    </row>
    <row r="12" spans="1:23" x14ac:dyDescent="0.25">
      <c r="O12" t="s">
        <v>4</v>
      </c>
      <c r="P12">
        <v>1</v>
      </c>
    </row>
    <row r="13" spans="1:23" x14ac:dyDescent="0.25">
      <c r="O13" t="s">
        <v>30</v>
      </c>
      <c r="P13">
        <v>1</v>
      </c>
    </row>
    <row r="15" spans="1:23" x14ac:dyDescent="0.25">
      <c r="A15" s="1" t="s">
        <v>20</v>
      </c>
      <c r="B15">
        <v>1</v>
      </c>
      <c r="C15" t="s">
        <v>2</v>
      </c>
      <c r="D15">
        <v>45</v>
      </c>
      <c r="E15">
        <f>SUM(100/45)</f>
        <v>2.2222222222222223</v>
      </c>
      <c r="G15" s="1" t="s">
        <v>20</v>
      </c>
      <c r="I15" t="s">
        <v>2</v>
      </c>
      <c r="J15">
        <v>2</v>
      </c>
      <c r="M15" s="1" t="s">
        <v>20</v>
      </c>
      <c r="O15" t="s">
        <v>2</v>
      </c>
      <c r="P15">
        <v>18</v>
      </c>
    </row>
    <row r="16" spans="1:23" x14ac:dyDescent="0.25">
      <c r="A16" t="s">
        <v>34</v>
      </c>
      <c r="B16">
        <v>2</v>
      </c>
      <c r="C16" t="s">
        <v>26</v>
      </c>
      <c r="D16">
        <v>15</v>
      </c>
      <c r="E16">
        <f>SUM(200/15)</f>
        <v>13.333333333333334</v>
      </c>
      <c r="G16" t="s">
        <v>38</v>
      </c>
      <c r="I16" t="s">
        <v>26</v>
      </c>
      <c r="J16">
        <v>1</v>
      </c>
      <c r="M16" t="s">
        <v>39</v>
      </c>
      <c r="N16">
        <v>1</v>
      </c>
      <c r="O16" t="s">
        <v>26</v>
      </c>
      <c r="P16">
        <v>33</v>
      </c>
      <c r="Q16">
        <f>SUM(100/33)</f>
        <v>3.0303030303030303</v>
      </c>
    </row>
    <row r="17" spans="2:17" x14ac:dyDescent="0.25">
      <c r="C17" t="s">
        <v>35</v>
      </c>
      <c r="D17">
        <v>9</v>
      </c>
      <c r="I17" t="s">
        <v>35</v>
      </c>
      <c r="J17">
        <v>1</v>
      </c>
      <c r="O17" t="s">
        <v>35</v>
      </c>
      <c r="P17">
        <v>19</v>
      </c>
    </row>
    <row r="18" spans="2:17" x14ac:dyDescent="0.25">
      <c r="C18" t="s">
        <v>27</v>
      </c>
      <c r="D18">
        <v>36</v>
      </c>
      <c r="I18" t="s">
        <v>6</v>
      </c>
      <c r="J18">
        <v>1</v>
      </c>
      <c r="O18" t="s">
        <v>27</v>
      </c>
      <c r="P18">
        <v>6</v>
      </c>
    </row>
    <row r="19" spans="2:17" x14ac:dyDescent="0.25">
      <c r="C19" t="s">
        <v>6</v>
      </c>
      <c r="D19">
        <v>6</v>
      </c>
      <c r="H19">
        <v>1</v>
      </c>
      <c r="I19" t="s">
        <v>15</v>
      </c>
      <c r="J19">
        <v>7</v>
      </c>
      <c r="K19">
        <f>SUM(100/7)</f>
        <v>14.285714285714286</v>
      </c>
      <c r="O19" t="s">
        <v>15</v>
      </c>
      <c r="P19">
        <v>8</v>
      </c>
    </row>
    <row r="20" spans="2:17" x14ac:dyDescent="0.25">
      <c r="C20" t="s">
        <v>15</v>
      </c>
      <c r="D20">
        <v>5</v>
      </c>
      <c r="H20">
        <v>2</v>
      </c>
      <c r="I20" t="s">
        <v>28</v>
      </c>
      <c r="J20">
        <v>2</v>
      </c>
      <c r="K20">
        <v>100</v>
      </c>
      <c r="N20">
        <v>2</v>
      </c>
      <c r="O20" t="s">
        <v>28</v>
      </c>
      <c r="P20">
        <v>33</v>
      </c>
      <c r="Q20">
        <f>SUM(200/33)</f>
        <v>6.0606060606060606</v>
      </c>
    </row>
    <row r="21" spans="2:17" x14ac:dyDescent="0.25">
      <c r="B21">
        <v>2</v>
      </c>
      <c r="C21" t="s">
        <v>28</v>
      </c>
      <c r="D21">
        <v>28</v>
      </c>
      <c r="E21">
        <f>SUM(200/28)</f>
        <v>7.1428571428571432</v>
      </c>
      <c r="I21" t="s">
        <v>3</v>
      </c>
      <c r="J21">
        <v>2</v>
      </c>
      <c r="N21">
        <v>10</v>
      </c>
      <c r="O21" t="s">
        <v>3</v>
      </c>
      <c r="P21">
        <v>57</v>
      </c>
      <c r="Q21">
        <f>SUM(1000/57)</f>
        <v>17.543859649122808</v>
      </c>
    </row>
    <row r="22" spans="2:17" x14ac:dyDescent="0.25">
      <c r="B22">
        <v>5</v>
      </c>
      <c r="C22" t="s">
        <v>3</v>
      </c>
      <c r="D22">
        <v>36</v>
      </c>
      <c r="E22">
        <f>SUM(500/36)</f>
        <v>13.888888888888889</v>
      </c>
      <c r="H22">
        <v>1</v>
      </c>
      <c r="I22" t="s">
        <v>17</v>
      </c>
      <c r="J22">
        <v>9</v>
      </c>
      <c r="K22">
        <f>SUM(100/9)</f>
        <v>11.111111111111111</v>
      </c>
      <c r="N22">
        <v>1</v>
      </c>
      <c r="O22" t="s">
        <v>17</v>
      </c>
      <c r="P22">
        <v>4</v>
      </c>
      <c r="Q22">
        <v>25</v>
      </c>
    </row>
    <row r="23" spans="2:17" x14ac:dyDescent="0.25">
      <c r="B23">
        <v>1</v>
      </c>
      <c r="C23" t="s">
        <v>17</v>
      </c>
      <c r="D23">
        <v>41</v>
      </c>
      <c r="E23">
        <f>SUM(100/41)</f>
        <v>2.4390243902439024</v>
      </c>
      <c r="I23" t="s">
        <v>5</v>
      </c>
      <c r="J23">
        <v>3</v>
      </c>
      <c r="N23">
        <v>4</v>
      </c>
      <c r="O23" t="s">
        <v>29</v>
      </c>
      <c r="P23">
        <v>29</v>
      </c>
      <c r="Q23">
        <f>SUM(400/29)</f>
        <v>13.793103448275861</v>
      </c>
    </row>
    <row r="24" spans="2:17" x14ac:dyDescent="0.25">
      <c r="B24">
        <v>1</v>
      </c>
      <c r="C24" t="s">
        <v>29</v>
      </c>
      <c r="D24">
        <v>10</v>
      </c>
      <c r="E24">
        <f>SUM(100/10)</f>
        <v>10</v>
      </c>
      <c r="I24" t="s">
        <v>4</v>
      </c>
      <c r="J24">
        <v>2</v>
      </c>
      <c r="O24" t="s">
        <v>5</v>
      </c>
      <c r="P24">
        <v>27</v>
      </c>
    </row>
    <row r="25" spans="2:17" x14ac:dyDescent="0.25">
      <c r="B25">
        <v>1</v>
      </c>
      <c r="C25" t="s">
        <v>5</v>
      </c>
      <c r="D25">
        <v>16</v>
      </c>
      <c r="E25">
        <f>SUM(100/16)</f>
        <v>6.25</v>
      </c>
      <c r="I25" t="s">
        <v>18</v>
      </c>
      <c r="J25">
        <v>5</v>
      </c>
      <c r="N25">
        <v>4</v>
      </c>
      <c r="O25" t="s">
        <v>4</v>
      </c>
      <c r="P25">
        <v>14</v>
      </c>
      <c r="Q25">
        <f>SUM(400/14)</f>
        <v>28.571428571428573</v>
      </c>
    </row>
    <row r="26" spans="2:17" x14ac:dyDescent="0.25">
      <c r="C26" t="s">
        <v>4</v>
      </c>
      <c r="D26">
        <v>13</v>
      </c>
      <c r="H26">
        <v>7</v>
      </c>
      <c r="I26" t="s">
        <v>36</v>
      </c>
      <c r="J26">
        <v>15</v>
      </c>
      <c r="K26">
        <f>SUM(700/15)</f>
        <v>46.666666666666664</v>
      </c>
      <c r="O26" t="s">
        <v>18</v>
      </c>
      <c r="P26">
        <v>4</v>
      </c>
    </row>
    <row r="27" spans="2:17" x14ac:dyDescent="0.25">
      <c r="C27" t="s">
        <v>18</v>
      </c>
      <c r="D27">
        <v>1</v>
      </c>
      <c r="H27">
        <v>3</v>
      </c>
      <c r="I27" t="s">
        <v>30</v>
      </c>
      <c r="J27">
        <v>3</v>
      </c>
      <c r="K27">
        <v>100</v>
      </c>
      <c r="O27" t="s">
        <v>36</v>
      </c>
      <c r="P27">
        <v>0</v>
      </c>
    </row>
    <row r="28" spans="2:17" x14ac:dyDescent="0.25">
      <c r="C28" t="s">
        <v>36</v>
      </c>
      <c r="D28">
        <v>1</v>
      </c>
      <c r="I28" t="s">
        <v>19</v>
      </c>
      <c r="J28">
        <v>3</v>
      </c>
      <c r="O28" t="s">
        <v>30</v>
      </c>
      <c r="P28">
        <v>2</v>
      </c>
    </row>
    <row r="29" spans="2:17" x14ac:dyDescent="0.25">
      <c r="B29">
        <v>4</v>
      </c>
      <c r="C29" t="s">
        <v>30</v>
      </c>
      <c r="D29">
        <v>7</v>
      </c>
      <c r="E29">
        <f>SUM(400/7)</f>
        <v>57.142857142857146</v>
      </c>
      <c r="O29" t="s">
        <v>19</v>
      </c>
      <c r="P29">
        <v>2</v>
      </c>
    </row>
    <row r="30" spans="2:17" x14ac:dyDescent="0.25">
      <c r="B30">
        <v>2</v>
      </c>
      <c r="C30" t="s">
        <v>19</v>
      </c>
      <c r="D30">
        <v>5</v>
      </c>
      <c r="E30">
        <f>SUM(200/5)</f>
        <v>40</v>
      </c>
    </row>
  </sheetData>
  <conditionalFormatting sqref="E1:E31 K1:K29 Q1:Q30 W1:W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Arrow</vt:lpstr>
      <vt:lpstr>Seax</vt:lpstr>
      <vt:lpstr>Scabbard seax</vt:lpstr>
      <vt:lpstr>Sword</vt:lpstr>
      <vt:lpstr>Scabbard sword</vt:lpstr>
      <vt:lpstr>Axe</vt:lpstr>
      <vt:lpstr>Lance</vt:lpstr>
      <vt:lpstr>Shield</vt:lpstr>
      <vt:lpstr>Spur</vt:lpstr>
      <vt:lpstr>Ango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Femke Lippok</dc:creator>
  <cp:lastModifiedBy>Femke Lippok</cp:lastModifiedBy>
  <dcterms:created xsi:type="dcterms:W3CDTF">2024-03-08T16:16:54Z</dcterms:created>
  <dcterms:modified xsi:type="dcterms:W3CDTF">2024-11-03T09:44:57Z</dcterms:modified>
</cp:coreProperties>
</file>